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05" yWindow="2205" windowWidth="19320" windowHeight="11025" tabRatio="761" activeTab="2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1'!$A$10:$X$14</definedName>
    <definedName name="_xlnm._FilterDatabase" localSheetId="3" hidden="1">'Приложение 1.1'!$A$9:$V$18</definedName>
    <definedName name="_xlnm._FilterDatabase" localSheetId="1" hidden="1">'Приложение 2'!$A$12:$AB$17</definedName>
    <definedName name="_xlnm._FilterDatabase" localSheetId="4" hidden="1">'Приложение 2.1'!$A$11:$CD$20</definedName>
    <definedName name="_xlnm._FilterDatabase" localSheetId="2" hidden="1">'Приложение 3'!$A$7:$Q$10</definedName>
    <definedName name="_xlnm.Print_Area" localSheetId="0">'Приложение 1'!$A$3:$U$14</definedName>
    <definedName name="_xlnm.Print_Area" localSheetId="3">'Приложение 1.1'!$A$1:$S$18</definedName>
    <definedName name="_xlnm.Print_Area" localSheetId="1">'Приложение 2'!$A$3:$V$17</definedName>
    <definedName name="_xlnm.Print_Area" localSheetId="4">'Приложение 2.1'!$A$1:$AL$20</definedName>
    <definedName name="_xlnm.Print_Area" localSheetId="2">'Приложение 3'!$A$1:$N$10</definedName>
    <definedName name="_xlnm.Print_Area" localSheetId="5">'Приложение 3.1'!$A$1:$F$12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X19" i="10"/>
  <c r="X18"/>
  <c r="CB17" l="1"/>
  <c r="CB18"/>
  <c r="CB19"/>
  <c r="CB20"/>
  <c r="CB16"/>
  <c r="BG19"/>
  <c r="BG18"/>
  <c r="BG17" l="1"/>
  <c r="BK17"/>
  <c r="BK18"/>
  <c r="BK19"/>
  <c r="BG20"/>
  <c r="BK20"/>
  <c r="BK16"/>
  <c r="BG16"/>
  <c r="AK18"/>
  <c r="AJ18" l="1"/>
  <c r="G18" s="1"/>
  <c r="AK19"/>
  <c r="AJ19"/>
  <c r="G19" l="1"/>
  <c r="C15" l="1"/>
  <c r="C20"/>
  <c r="E9" i="11" l="1"/>
  <c r="CA13" i="10" l="1"/>
  <c r="CA16"/>
  <c r="CA17"/>
  <c r="CA18"/>
  <c r="CA19"/>
  <c r="CB13"/>
  <c r="CB14"/>
  <c r="CB15"/>
  <c r="CC18" l="1"/>
  <c r="CC19"/>
  <c r="CC17"/>
  <c r="CC16"/>
  <c r="CC13"/>
  <c r="BZ13" l="1"/>
  <c r="BZ16"/>
  <c r="BZ17"/>
  <c r="BY13"/>
  <c r="BY16"/>
  <c r="BY17"/>
  <c r="AY13"/>
  <c r="AY14"/>
  <c r="AY16"/>
  <c r="AY17"/>
  <c r="AY18"/>
  <c r="AY19"/>
  <c r="AN13" l="1"/>
  <c r="AN14"/>
  <c r="AN16"/>
  <c r="AN17"/>
  <c r="AN18"/>
  <c r="AN19"/>
  <c r="BG13"/>
  <c r="BG14"/>
  <c r="BG15"/>
  <c r="Y14" i="5" l="1"/>
  <c r="Y16"/>
  <c r="Y17"/>
  <c r="X14"/>
  <c r="X15"/>
  <c r="X16"/>
  <c r="X17"/>
  <c r="V11" i="7"/>
  <c r="Z17" i="5" l="1"/>
  <c r="Z14"/>
  <c r="Z16"/>
  <c r="BW13" i="10"/>
  <c r="BW14"/>
  <c r="BW16"/>
  <c r="BW17"/>
  <c r="BW18"/>
  <c r="BW19"/>
  <c r="AX13"/>
  <c r="BV13" s="1"/>
  <c r="AX14"/>
  <c r="BV14" s="1"/>
  <c r="AX16"/>
  <c r="BV16" s="1"/>
  <c r="AX17"/>
  <c r="BV17" s="1"/>
  <c r="AX18"/>
  <c r="BV18" s="1"/>
  <c r="AX19"/>
  <c r="BV19" s="1"/>
  <c r="AW13"/>
  <c r="BU13" s="1"/>
  <c r="AW14"/>
  <c r="BU14" s="1"/>
  <c r="AW16"/>
  <c r="BU16" s="1"/>
  <c r="AW17"/>
  <c r="BU17" s="1"/>
  <c r="AW18"/>
  <c r="BU18" s="1"/>
  <c r="AW19"/>
  <c r="BU19" s="1"/>
  <c r="AV13"/>
  <c r="BT13" s="1"/>
  <c r="AV14"/>
  <c r="BT14" s="1"/>
  <c r="AV16"/>
  <c r="BT16" s="1"/>
  <c r="AV17"/>
  <c r="BT17" s="1"/>
  <c r="AV18"/>
  <c r="BT18" s="1"/>
  <c r="AV19"/>
  <c r="BT19" s="1"/>
  <c r="AU13"/>
  <c r="AU16"/>
  <c r="AU17"/>
  <c r="AT13"/>
  <c r="BR13" s="1"/>
  <c r="AT14"/>
  <c r="BR14" s="1"/>
  <c r="AT16"/>
  <c r="BR16" s="1"/>
  <c r="AT17"/>
  <c r="BR17" s="1"/>
  <c r="AT18"/>
  <c r="BR18" s="1"/>
  <c r="AT19"/>
  <c r="BR19" s="1"/>
  <c r="AS13"/>
  <c r="BQ13" s="1"/>
  <c r="AS14"/>
  <c r="BQ14" s="1"/>
  <c r="AS16"/>
  <c r="BQ16" s="1"/>
  <c r="AS17"/>
  <c r="BQ17" s="1"/>
  <c r="AS18"/>
  <c r="BQ18" s="1"/>
  <c r="AS19"/>
  <c r="BQ19" s="1"/>
  <c r="AR13"/>
  <c r="BP13" s="1"/>
  <c r="AR14"/>
  <c r="BP14" s="1"/>
  <c r="AR16"/>
  <c r="BP16" s="1"/>
  <c r="AR17"/>
  <c r="BP17" s="1"/>
  <c r="AR18"/>
  <c r="BP18" s="1"/>
  <c r="AR19"/>
  <c r="BP19" s="1"/>
  <c r="AQ13"/>
  <c r="BO13" s="1"/>
  <c r="AQ14"/>
  <c r="BO14" s="1"/>
  <c r="AQ16"/>
  <c r="BO16" s="1"/>
  <c r="AQ17"/>
  <c r="BO17" s="1"/>
  <c r="AQ18"/>
  <c r="BO18" s="1"/>
  <c r="AQ19"/>
  <c r="BO19" s="1"/>
  <c r="AP13"/>
  <c r="BN13" s="1"/>
  <c r="AP14"/>
  <c r="BN14" s="1"/>
  <c r="AP16"/>
  <c r="BN16" s="1"/>
  <c r="AP17"/>
  <c r="BN17" s="1"/>
  <c r="AP18"/>
  <c r="BN18" s="1"/>
  <c r="AP19"/>
  <c r="BN19" s="1"/>
  <c r="AO13"/>
  <c r="BM13" s="1"/>
  <c r="AO14"/>
  <c r="BM14" s="1"/>
  <c r="AO16"/>
  <c r="BM16" s="1"/>
  <c r="AO17"/>
  <c r="BM17" s="1"/>
  <c r="AO18"/>
  <c r="BM18" s="1"/>
  <c r="AO19"/>
  <c r="BM19" s="1"/>
  <c r="BL13"/>
  <c r="BL14"/>
  <c r="BL16"/>
  <c r="BL17"/>
  <c r="BL18"/>
  <c r="BL19"/>
  <c r="BS17" l="1"/>
  <c r="BS13"/>
  <c r="BS16"/>
  <c r="E11" i="11" l="1"/>
  <c r="J18" i="9" l="1"/>
  <c r="K18"/>
  <c r="D12" i="11" s="1"/>
  <c r="M18" i="9"/>
  <c r="N18"/>
  <c r="O18"/>
  <c r="Q18"/>
  <c r="R18"/>
  <c r="I18"/>
  <c r="C12" i="11" s="1"/>
  <c r="L17" i="9"/>
  <c r="P17" s="1"/>
  <c r="L16"/>
  <c r="P16" s="1"/>
  <c r="I20" i="10"/>
  <c r="J20"/>
  <c r="K20"/>
  <c r="L20"/>
  <c r="M20"/>
  <c r="N20"/>
  <c r="O20"/>
  <c r="P20"/>
  <c r="Q20"/>
  <c r="R20"/>
  <c r="S20"/>
  <c r="T20"/>
  <c r="U20"/>
  <c r="W20"/>
  <c r="Y20"/>
  <c r="Z20"/>
  <c r="AA20"/>
  <c r="AB20"/>
  <c r="AC20"/>
  <c r="AD20"/>
  <c r="AE20"/>
  <c r="AF20"/>
  <c r="AG20"/>
  <c r="AH20"/>
  <c r="AI20"/>
  <c r="AY20" s="1"/>
  <c r="AL20"/>
  <c r="G20"/>
  <c r="BZ19"/>
  <c r="BY19"/>
  <c r="AU19"/>
  <c r="BS19" s="1"/>
  <c r="H19"/>
  <c r="H18"/>
  <c r="D11" i="11" l="1"/>
  <c r="H20" i="10"/>
  <c r="CA20"/>
  <c r="CC20" s="1"/>
  <c r="AK20"/>
  <c r="BZ20" s="1"/>
  <c r="BZ18"/>
  <c r="AJ20"/>
  <c r="BY20" s="1"/>
  <c r="BY18"/>
  <c r="AN20"/>
  <c r="BL20" s="1"/>
  <c r="AX20"/>
  <c r="BV20" s="1"/>
  <c r="AW20"/>
  <c r="BU20" s="1"/>
  <c r="AV20"/>
  <c r="BT20" s="1"/>
  <c r="X20"/>
  <c r="AU20" s="1"/>
  <c r="BS20" s="1"/>
  <c r="AU18"/>
  <c r="BS18" s="1"/>
  <c r="BW20"/>
  <c r="AT20"/>
  <c r="BR20" s="1"/>
  <c r="AS20"/>
  <c r="BQ20" s="1"/>
  <c r="AR20"/>
  <c r="BP20" s="1"/>
  <c r="AQ20"/>
  <c r="BO20" s="1"/>
  <c r="AP20"/>
  <c r="BN20" s="1"/>
  <c r="AO20"/>
  <c r="BM20" s="1"/>
  <c r="P18" i="9"/>
  <c r="L18"/>
  <c r="F12" i="11" s="1"/>
  <c r="J13" i="9"/>
  <c r="K13"/>
  <c r="D10" i="11" s="1"/>
  <c r="M13" i="9"/>
  <c r="N13"/>
  <c r="O13"/>
  <c r="Q13"/>
  <c r="R13"/>
  <c r="I13"/>
  <c r="C10" i="11" s="1"/>
  <c r="I15" i="10"/>
  <c r="J15"/>
  <c r="K15"/>
  <c r="L15"/>
  <c r="M15"/>
  <c r="N15"/>
  <c r="O15"/>
  <c r="P15"/>
  <c r="Q15"/>
  <c r="R15"/>
  <c r="S15"/>
  <c r="T15"/>
  <c r="U15"/>
  <c r="W15"/>
  <c r="Y15"/>
  <c r="Z15"/>
  <c r="AA15"/>
  <c r="AB15"/>
  <c r="AC15"/>
  <c r="AD15"/>
  <c r="AE15"/>
  <c r="AF15"/>
  <c r="AG15"/>
  <c r="AH15"/>
  <c r="AI15"/>
  <c r="AY15" s="1"/>
  <c r="AL15"/>
  <c r="AK15"/>
  <c r="AJ15"/>
  <c r="H14"/>
  <c r="G14" s="1"/>
  <c r="BZ14" l="1"/>
  <c r="CA14"/>
  <c r="CC14" s="1"/>
  <c r="C9" i="11"/>
  <c r="G15" i="10"/>
  <c r="BY14"/>
  <c r="H15"/>
  <c r="AN15"/>
  <c r="BL15" s="1"/>
  <c r="D9" i="11"/>
  <c r="BW15" i="10"/>
  <c r="AT15"/>
  <c r="BR15" s="1"/>
  <c r="AS15"/>
  <c r="BQ15" s="1"/>
  <c r="AR15"/>
  <c r="BP15" s="1"/>
  <c r="AQ15"/>
  <c r="BO15" s="1"/>
  <c r="AP15"/>
  <c r="BN15" s="1"/>
  <c r="AO15"/>
  <c r="BM15" s="1"/>
  <c r="X15"/>
  <c r="AU15" s="1"/>
  <c r="BS15" s="1"/>
  <c r="AU14"/>
  <c r="BS14" s="1"/>
  <c r="AX15"/>
  <c r="BV15" s="1"/>
  <c r="AW15"/>
  <c r="BU15" s="1"/>
  <c r="AV15"/>
  <c r="BT15" s="1"/>
  <c r="BY15" l="1"/>
  <c r="CA15"/>
  <c r="CC15" s="1"/>
  <c r="BZ15"/>
  <c r="L12" i="9"/>
  <c r="P12" l="1"/>
  <c r="P13" s="1"/>
  <c r="L13"/>
  <c r="F10" i="11" s="1"/>
  <c r="C11" l="1"/>
  <c r="F11" l="1"/>
  <c r="H9" i="6" l="1"/>
  <c r="I10"/>
  <c r="I9" l="1"/>
  <c r="F15" i="5" l="1"/>
  <c r="G15"/>
  <c r="H15"/>
  <c r="I15"/>
  <c r="J15"/>
  <c r="K15"/>
  <c r="M15"/>
  <c r="N15"/>
  <c r="O15"/>
  <c r="P15"/>
  <c r="Q15"/>
  <c r="R15"/>
  <c r="S15"/>
  <c r="T15"/>
  <c r="U15"/>
  <c r="V15"/>
  <c r="J14" i="7" l="1"/>
  <c r="C10" i="6" s="1"/>
  <c r="K14" i="7"/>
  <c r="L14"/>
  <c r="M14"/>
  <c r="D10" i="6" s="1"/>
  <c r="O14" i="7"/>
  <c r="P14"/>
  <c r="Q14"/>
  <c r="E17" i="5" l="1"/>
  <c r="D9" i="6"/>
  <c r="C9"/>
  <c r="L15" i="5"/>
  <c r="Y15" s="1"/>
  <c r="Z15" s="1"/>
  <c r="E16"/>
  <c r="N13" i="7" l="1"/>
  <c r="R13" s="1"/>
  <c r="E15" i="5"/>
  <c r="N12" i="7"/>
  <c r="S13" l="1"/>
  <c r="V13" s="1"/>
  <c r="R12"/>
  <c r="R14" s="1"/>
  <c r="N14"/>
  <c r="S12"/>
  <c r="V12" s="1"/>
  <c r="M10" i="6" l="1"/>
  <c r="N10" s="1"/>
  <c r="S14" i="7"/>
  <c r="V14" s="1"/>
  <c r="M9" i="6" l="1"/>
  <c r="N9" l="1"/>
  <c r="F9" i="11" l="1"/>
  <c r="Q9" i="6" l="1"/>
</calcChain>
</file>

<file path=xl/sharedStrings.xml><?xml version="1.0" encoding="utf-8"?>
<sst xmlns="http://schemas.openxmlformats.org/spreadsheetml/2006/main" count="390" uniqueCount="162">
  <si>
    <t>1970</t>
  </si>
  <si>
    <t>кв,м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</si>
  <si>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</si>
  <si>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</si>
  <si>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</si>
  <si>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</si>
  <si>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</si>
  <si>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</si>
  <si>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</si>
  <si>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</si>
  <si>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</si>
  <si>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</si>
  <si>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</si>
  <si>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</si>
  <si>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</si>
  <si>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</si>
  <si>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</si>
  <si>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</si>
  <si>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</si>
  <si>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</si>
  <si>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</si>
  <si>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</si>
  <si>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</si>
  <si>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</si>
  <si>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</si>
  <si>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</si>
  <si>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</si>
  <si>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</si>
  <si>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</si>
  <si>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</si>
  <si>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</si>
  <si>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</si>
  <si>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</si>
  <si>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</si>
  <si>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</si>
  <si>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</si>
  <si>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</si>
  <si>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</si>
  <si>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</si>
  <si>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</si>
  <si>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</si>
  <si>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</si>
  <si>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</si>
  <si>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</si>
  <si>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</si>
  <si>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</si>
  <si>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Приложение №2 к постановлению Правительства Брянской области  от                                    №</t>
  </si>
  <si>
    <t>скатная</t>
  </si>
  <si>
    <t>12.2017</t>
  </si>
  <si>
    <t>пгт Дубровка, ул. Ленина, д.65</t>
  </si>
  <si>
    <t>пгт Дубровка, ул. Ленина, д.69</t>
  </si>
  <si>
    <t>руб,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</si>
  <si>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</si>
  <si>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</si>
  <si>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</si>
  <si>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</si>
  <si>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</si>
  <si>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</si>
  <si>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</si>
  <si>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</si>
  <si>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</si>
  <si>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</si>
  <si>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</si>
  <si>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</si>
  <si>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</si>
  <si>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</si>
  <si>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</si>
  <si>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</si>
  <si>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</si>
  <si>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</si>
  <si>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</si>
  <si>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</si>
  <si>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</si>
  <si>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</si>
  <si>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</si>
  <si>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</si>
  <si>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</si>
  <si>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</si>
  <si>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</si>
  <si>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</si>
  <si>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</si>
  <si>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</si>
  <si>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</si>
  <si>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</si>
  <si>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12.2018</t>
  </si>
  <si>
    <t>12.2019</t>
  </si>
  <si>
    <t>1966</t>
  </si>
  <si>
    <t>1965</t>
  </si>
  <si>
    <t>пгт. Дубровка, ул. Ленина, д. 67</t>
  </si>
  <si>
    <t>пгт. Дубровка, мкр. 1-й, д. 28</t>
  </si>
  <si>
    <t>пгт. Дубровка, ул. Ленина, д. 71</t>
  </si>
  <si>
    <t>СК</t>
  </si>
  <si>
    <t>2017 год</t>
  </si>
  <si>
    <t>2019 год</t>
  </si>
  <si>
    <t>№ п/п</t>
  </si>
  <si>
    <t>Всего:</t>
  </si>
  <si>
    <t>2017 г.</t>
  </si>
  <si>
    <t>2018 год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</si>
  <si>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</si>
  <si>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</si>
  <si>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</si>
  <si>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</si>
  <si>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</si>
  <si>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</si>
  <si>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</si>
  <si>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</si>
  <si>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</si>
  <si>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</si>
  <si>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</si>
  <si>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</si>
  <si>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</si>
  <si>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</si>
  <si>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</si>
  <si>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</si>
  <si>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</si>
  <si>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</si>
  <si>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</si>
  <si>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</si>
  <si>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</si>
  <si>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</si>
  <si>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</si>
  <si>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</si>
  <si>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</si>
  <si>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</si>
  <si>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</si>
  <si>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</si>
  <si>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</si>
  <si>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</si>
  <si>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</si>
  <si>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</si>
  <si>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</si>
  <si>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</si>
  <si>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</si>
  <si>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</si>
  <si>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</si>
  <si>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</si>
  <si>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</si>
  <si>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</si>
  <si>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Тип кровли (ПК - плоская; СК - скатная)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</si>
  <si>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</si>
  <si>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</si>
  <si>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</si>
  <si>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</si>
  <si>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</si>
  <si>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</si>
  <si>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</si>
  <si>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</si>
  <si>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</si>
  <si>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</si>
  <si>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</si>
  <si>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</si>
  <si>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</si>
  <si>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</si>
  <si>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</si>
  <si>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</si>
  <si>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</si>
  <si>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>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МО "Дубровское городское поселение"</t>
  </si>
  <si>
    <t>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МО "Дубробровское городское поселение"</t>
  </si>
  <si>
    <t>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МО "Дубровское городское поселение"</t>
  </si>
  <si>
    <t>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МО "Дубровское городское поселение"</t>
  </si>
  <si>
    <t>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МО "Дубровское городское поселение"</t>
  </si>
  <si>
    <t>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 на территории МО "Дубрвское городское поселение"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</si>
</sst>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.0"/>
  </numFmts>
  <fonts count="65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10"/>
      <name val="Times New Roman"/>
      <family val="1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36">
    <xf numFmtId="0" fontId="0" fillId="0" borderId="0" applyNumberFormat="0" applyBorder="0" applyProtection="0">
      <alignment horizontal="left" vertical="center" wrapText="1"/>
    </xf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6" fillId="0" borderId="0"/>
    <xf numFmtId="0" fontId="36" fillId="0" borderId="0"/>
    <xf numFmtId="0" fontId="7" fillId="34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7" fillId="27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7" fillId="35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7" fillId="36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7" fillId="37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7" fillId="3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7" fillId="2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7" fillId="3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39" fillId="69" borderId="0" applyNumberFormat="0" applyBorder="0" applyAlignment="0" applyProtection="0"/>
    <xf numFmtId="0" fontId="7" fillId="31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7" fillId="27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39" fillId="70" borderId="0" applyNumberFormat="0" applyBorder="0" applyAlignment="0" applyProtection="0"/>
    <xf numFmtId="0" fontId="7" fillId="40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7" fillId="4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8" fillId="15" borderId="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8" fillId="6" borderId="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40" fillId="72" borderId="21" applyNumberFormat="0" applyAlignment="0" applyProtection="0"/>
    <xf numFmtId="0" fontId="9" fillId="42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9" fillId="43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9" fillId="42" borderId="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41" fillId="73" borderId="22" applyNumberFormat="0" applyAlignment="0" applyProtection="0"/>
    <xf numFmtId="0" fontId="10" fillId="42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0" fillId="43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0" fillId="42" borderId="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42" fillId="73" borderId="21" applyNumberFormat="0" applyAlignment="0" applyProtection="0"/>
    <xf numFmtId="0" fontId="11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1" fillId="0" borderId="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12" fillId="0" borderId="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2" fillId="0" borderId="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3" fillId="0" borderId="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3" fillId="0" borderId="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4" fillId="0" borderId="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5" fillId="44" borderId="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15" fillId="45" borderId="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47" fillId="74" borderId="27" applyNumberFormat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7" fillId="2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1" fillId="0" borderId="0"/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37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19" fillId="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9" fillId="7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6" fillId="47" borderId="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0" fontId="38" fillId="77" borderId="28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21" fillId="0" borderId="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23" fillId="10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43" fontId="59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226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4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Fill="1">
      <alignment horizontal="left" vertical="center" wrapText="1"/>
    </xf>
    <xf numFmtId="0" fontId="55" fillId="0" borderId="0" xfId="0" applyFont="1" applyFill="1" applyAlignment="1">
      <alignment vertical="center" wrapText="1"/>
    </xf>
    <xf numFmtId="165" fontId="55" fillId="0" borderId="0" xfId="0" applyNumberFormat="1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165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>
      <alignment horizontal="left" vertical="center" wrapText="1"/>
    </xf>
    <xf numFmtId="4" fontId="55" fillId="0" borderId="0" xfId="0" applyNumberFormat="1" applyFont="1" applyFill="1" applyAlignment="1">
      <alignment horizontal="center" vertical="center" wrapText="1"/>
    </xf>
    <xf numFmtId="4" fontId="55" fillId="0" borderId="0" xfId="0" applyNumberFormat="1" applyFont="1" applyFill="1" applyAlignment="1">
      <alignment horizontal="right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2135" applyFont="1" applyFill="1" applyBorder="1" applyAlignment="1">
      <alignment horizontal="center" vertical="center" wrapText="1"/>
    </xf>
    <xf numFmtId="4" fontId="55" fillId="0" borderId="10" xfId="2135" applyNumberFormat="1" applyFont="1" applyFill="1" applyBorder="1" applyAlignment="1">
      <alignment horizontal="center" vertical="center" wrapText="1"/>
    </xf>
    <xf numFmtId="3" fontId="55" fillId="0" borderId="10" xfId="2135" applyNumberFormat="1" applyFont="1" applyFill="1" applyBorder="1" applyAlignment="1">
      <alignment horizontal="center" vertical="center" wrapText="1"/>
    </xf>
    <xf numFmtId="49" fontId="55" fillId="0" borderId="10" xfId="2135" applyNumberFormat="1" applyFont="1" applyFill="1" applyBorder="1" applyAlignment="1">
      <alignment horizontal="center" vertical="center" wrapText="1"/>
    </xf>
    <xf numFmtId="4" fontId="55" fillId="0" borderId="10" xfId="2041" applyNumberFormat="1" applyFont="1" applyFill="1" applyBorder="1" applyAlignment="1">
      <alignment horizontal="center" vertical="center" wrapText="1"/>
    </xf>
    <xf numFmtId="0" fontId="55" fillId="0" borderId="10" xfId="2051" applyFont="1" applyFill="1" applyBorder="1" applyAlignment="1">
      <alignment horizontal="center" vertical="center" wrapText="1"/>
    </xf>
    <xf numFmtId="4" fontId="55" fillId="0" borderId="10" xfId="2053" applyNumberFormat="1" applyFont="1" applyFill="1" applyBorder="1" applyAlignment="1">
      <alignment horizontal="center" vertical="center" wrapText="1"/>
    </xf>
    <xf numFmtId="4" fontId="55" fillId="0" borderId="10" xfId="2076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0" fontId="3" fillId="0" borderId="0" xfId="0" applyFont="1" applyFill="1" applyBorder="1">
      <alignment horizontal="left" vertical="center" wrapText="1"/>
    </xf>
    <xf numFmtId="0" fontId="55" fillId="0" borderId="0" xfId="2135" applyFont="1" applyFill="1" applyBorder="1" applyAlignment="1">
      <alignment horizontal="center" vertical="center" wrapText="1"/>
    </xf>
    <xf numFmtId="0" fontId="58" fillId="0" borderId="0" xfId="2135" applyFont="1" applyFill="1" applyBorder="1" applyAlignment="1">
      <alignment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0" fillId="79" borderId="0" xfId="0" applyNumberFormat="1" applyFill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20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0" fontId="0" fillId="0" borderId="13" xfId="0" applyFill="1" applyBorder="1">
      <alignment horizontal="left" vertical="center" wrapText="1"/>
    </xf>
    <xf numFmtId="4" fontId="55" fillId="0" borderId="10" xfId="2051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vertical="center" wrapText="1"/>
    </xf>
    <xf numFmtId="0" fontId="0" fillId="0" borderId="10" xfId="0" applyFill="1" applyBorder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4" fontId="3" fillId="0" borderId="10" xfId="2403" applyNumberFormat="1" applyFont="1" applyFill="1" applyBorder="1" applyAlignment="1">
      <alignment horizontal="center" vertical="center" wrapText="1"/>
    </xf>
    <xf numFmtId="4" fontId="3" fillId="0" borderId="10" xfId="2403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43" fontId="3" fillId="0" borderId="10" xfId="2403" applyFont="1" applyFill="1" applyBorder="1" applyAlignment="1">
      <alignment horizontal="left" vertical="center" wrapText="1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4" fontId="64" fillId="0" borderId="0" xfId="0" applyNumberFormat="1" applyFont="1" applyFill="1" applyAlignment="1">
      <alignment vertical="center" wrapText="1"/>
    </xf>
    <xf numFmtId="4" fontId="34" fillId="0" borderId="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textRotation="90" wrapText="1"/>
    </xf>
    <xf numFmtId="0" fontId="57" fillId="0" borderId="0" xfId="0" applyFont="1" applyFill="1" applyAlignment="1">
      <alignment horizontal="center" wrapText="1" shrinkToFi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5" fontId="55" fillId="0" borderId="10" xfId="0" applyNumberFormat="1" applyFont="1" applyFill="1" applyBorder="1" applyAlignment="1">
      <alignment horizontal="center" vertical="center" textRotation="90" wrapText="1"/>
    </xf>
    <xf numFmtId="4" fontId="55" fillId="0" borderId="13" xfId="0" applyNumberFormat="1" applyFont="1" applyFill="1" applyBorder="1" applyAlignment="1">
      <alignment horizontal="center" vertical="center" textRotation="90" wrapText="1"/>
    </xf>
    <xf numFmtId="4" fontId="55" fillId="0" borderId="17" xfId="0" applyNumberFormat="1" applyFont="1" applyFill="1" applyBorder="1" applyAlignment="1">
      <alignment horizontal="center" vertical="center" textRotation="90" wrapText="1"/>
    </xf>
    <xf numFmtId="4" fontId="55" fillId="0" borderId="12" xfId="0" applyNumberFormat="1" applyFont="1" applyFill="1" applyBorder="1" applyAlignment="1">
      <alignment horizontal="center" vertical="center" textRotation="90" wrapText="1"/>
    </xf>
    <xf numFmtId="0" fontId="55" fillId="0" borderId="10" xfId="0" applyNumberFormat="1" applyFont="1" applyFill="1" applyBorder="1" applyAlignment="1">
      <alignment horizontal="center" vertical="center" textRotation="90" wrapText="1"/>
    </xf>
    <xf numFmtId="49" fontId="55" fillId="0" borderId="10" xfId="0" applyNumberFormat="1" applyFont="1" applyFill="1" applyBorder="1" applyAlignment="1">
      <alignment horizontal="center" vertical="center" textRotation="90" wrapText="1"/>
    </xf>
    <xf numFmtId="4" fontId="56" fillId="0" borderId="0" xfId="0" applyNumberFormat="1" applyFont="1" applyFill="1" applyBorder="1" applyAlignment="1">
      <alignment horizontal="right" vertical="center" wrapText="1"/>
    </xf>
    <xf numFmtId="0" fontId="58" fillId="0" borderId="11" xfId="2135" applyFont="1" applyFill="1" applyBorder="1" applyAlignment="1">
      <alignment horizontal="center" vertical="center" wrapText="1"/>
    </xf>
    <xf numFmtId="0" fontId="58" fillId="0" borderId="15" xfId="2135" applyFont="1" applyFill="1" applyBorder="1" applyAlignment="1">
      <alignment horizontal="center" vertical="center" wrapText="1"/>
    </xf>
    <xf numFmtId="0" fontId="58" fillId="0" borderId="14" xfId="2135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 shrinkToFit="1"/>
    </xf>
    <xf numFmtId="4" fontId="3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2135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24" fillId="0" borderId="32" xfId="2134" applyFont="1" applyFill="1" applyBorder="1" applyAlignment="1">
      <alignment horizontal="center" vertical="center" textRotation="90" wrapText="1"/>
    </xf>
    <xf numFmtId="0" fontId="0" fillId="0" borderId="16" xfId="0" applyFill="1" applyBorder="1">
      <alignment horizontal="left" vertical="center" wrapText="1"/>
    </xf>
    <xf numFmtId="0" fontId="0" fillId="0" borderId="30" xfId="0" applyFill="1" applyBorder="1">
      <alignment horizontal="left" vertical="center" wrapText="1"/>
    </xf>
    <xf numFmtId="0" fontId="0" fillId="0" borderId="31" xfId="0" applyFill="1" applyBorder="1">
      <alignment horizontal="left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7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</cellXfs>
  <cellStyles count="2436">
    <cellStyle name="20% — акцент1" xfId="2404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05"/>
    <cellStyle name="20% — акцент2" xfId="2406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07"/>
    <cellStyle name="20% — акцент3" xfId="2408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09"/>
    <cellStyle name="20% — акцент4" xfId="2410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11"/>
    <cellStyle name="20% — акцент5" xfId="2412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13"/>
    <cellStyle name="20% — акцент6" xfId="2414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15"/>
    <cellStyle name="40% — акцент1" xfId="2416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17"/>
    <cellStyle name="40% — акцент2" xfId="2418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19"/>
    <cellStyle name="40% — акцент3" xfId="2420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21"/>
    <cellStyle name="40% — акцент4" xfId="2422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23"/>
    <cellStyle name="40% — акцент5" xfId="2424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25"/>
    <cellStyle name="40% — акцент6" xfId="2426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27"/>
    <cellStyle name="60% — акцент1" xfId="2428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29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0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31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32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33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34"/>
    <cellStyle name="ИтогоБИМ" xfId="2435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9" xfId="2133"/>
    <cellStyle name="Обычный_17.2 виды ремонта" xfId="2134"/>
    <cellStyle name="Обычный_Приложение 1" xfId="2135"/>
    <cellStyle name="Плохой" xfId="2136" builtinId="27" customBuiltin="1"/>
    <cellStyle name="Плохой 10" xfId="2137"/>
    <cellStyle name="Плохой 11" xfId="2138"/>
    <cellStyle name="Плохой 12" xfId="2139"/>
    <cellStyle name="Плохой 13" xfId="2140"/>
    <cellStyle name="Плохой 14" xfId="2141"/>
    <cellStyle name="Плохой 15" xfId="2142"/>
    <cellStyle name="Плохой 16" xfId="2143"/>
    <cellStyle name="Плохой 17" xfId="2144"/>
    <cellStyle name="Плохой 18" xfId="2145"/>
    <cellStyle name="Плохой 19" xfId="2146"/>
    <cellStyle name="Плохой 2" xfId="2147"/>
    <cellStyle name="Плохой 20" xfId="2148"/>
    <cellStyle name="Плохой 21" xfId="2149"/>
    <cellStyle name="Плохой 22" xfId="2150"/>
    <cellStyle name="Плохой 23" xfId="2151"/>
    <cellStyle name="Плохой 24" xfId="2152"/>
    <cellStyle name="Плохой 25" xfId="2153"/>
    <cellStyle name="Плохой 26" xfId="2154"/>
    <cellStyle name="Плохой 27" xfId="2155"/>
    <cellStyle name="Плохой 28" xfId="2156"/>
    <cellStyle name="Плохой 29" xfId="2157"/>
    <cellStyle name="Плохой 3" xfId="2158"/>
    <cellStyle name="Плохой 30" xfId="2159"/>
    <cellStyle name="Плохой 31" xfId="2160"/>
    <cellStyle name="Плохой 32" xfId="2161"/>
    <cellStyle name="Плохой 33" xfId="2162"/>
    <cellStyle name="Плохой 34" xfId="2163"/>
    <cellStyle name="Плохой 35" xfId="2164"/>
    <cellStyle name="Плохой 36" xfId="2165"/>
    <cellStyle name="Плохой 37" xfId="2166"/>
    <cellStyle name="Плохой 38" xfId="2167"/>
    <cellStyle name="Плохой 39" xfId="2168"/>
    <cellStyle name="Плохой 4" xfId="2169"/>
    <cellStyle name="Плохой 40" xfId="2170"/>
    <cellStyle name="Плохой 41" xfId="2171"/>
    <cellStyle name="Плохой 42" xfId="2172"/>
    <cellStyle name="Плохой 43" xfId="2173"/>
    <cellStyle name="Плохой 5" xfId="2174"/>
    <cellStyle name="Плохой 6" xfId="2175"/>
    <cellStyle name="Плохой 7" xfId="2176"/>
    <cellStyle name="Плохой 8" xfId="2177"/>
    <cellStyle name="Плохой 9" xfId="2178"/>
    <cellStyle name="Пояснение" xfId="2179" builtinId="53" customBuiltin="1"/>
    <cellStyle name="Пояснение 10" xfId="2180"/>
    <cellStyle name="Пояснение 11" xfId="2181"/>
    <cellStyle name="Пояснение 12" xfId="2182"/>
    <cellStyle name="Пояснение 13" xfId="2183"/>
    <cellStyle name="Пояснение 14" xfId="2184"/>
    <cellStyle name="Пояснение 15" xfId="2185"/>
    <cellStyle name="Пояснение 16" xfId="2186"/>
    <cellStyle name="Пояснение 17" xfId="2187"/>
    <cellStyle name="Пояснение 18" xfId="2188"/>
    <cellStyle name="Пояснение 19" xfId="2189"/>
    <cellStyle name="Пояснение 2" xfId="2190"/>
    <cellStyle name="Пояснение 20" xfId="2191"/>
    <cellStyle name="Пояснение 21" xfId="2192"/>
    <cellStyle name="Пояснение 22" xfId="2193"/>
    <cellStyle name="Пояснение 23" xfId="2194"/>
    <cellStyle name="Пояснение 24" xfId="2195"/>
    <cellStyle name="Пояснение 25" xfId="2196"/>
    <cellStyle name="Пояснение 26" xfId="2197"/>
    <cellStyle name="Пояснение 27" xfId="2198"/>
    <cellStyle name="Пояснение 28" xfId="2199"/>
    <cellStyle name="Пояснение 29" xfId="2200"/>
    <cellStyle name="Пояснение 3" xfId="2201"/>
    <cellStyle name="Пояснение 30" xfId="2202"/>
    <cellStyle name="Пояснение 31" xfId="2203"/>
    <cellStyle name="Пояснение 32" xfId="2204"/>
    <cellStyle name="Пояснение 33" xfId="2205"/>
    <cellStyle name="Пояснение 34" xfId="2206"/>
    <cellStyle name="Пояснение 35" xfId="2207"/>
    <cellStyle name="Пояснение 36" xfId="2208"/>
    <cellStyle name="Пояснение 37" xfId="2209"/>
    <cellStyle name="Пояснение 38" xfId="2210"/>
    <cellStyle name="Пояснение 39" xfId="2211"/>
    <cellStyle name="Пояснение 4" xfId="2212"/>
    <cellStyle name="Пояснение 40" xfId="2213"/>
    <cellStyle name="Пояснение 41" xfId="2214"/>
    <cellStyle name="Пояснение 42" xfId="2215"/>
    <cellStyle name="Пояснение 43" xfId="2216"/>
    <cellStyle name="Пояснение 5" xfId="2217"/>
    <cellStyle name="Пояснение 6" xfId="2218"/>
    <cellStyle name="Пояснение 7" xfId="2219"/>
    <cellStyle name="Пояснение 8" xfId="2220"/>
    <cellStyle name="Пояснение 9" xfId="2221"/>
    <cellStyle name="Примечание" xfId="2222" builtinId="10" customBuiltin="1"/>
    <cellStyle name="Примечание 10" xfId="2223"/>
    <cellStyle name="Примечание 11" xfId="2224"/>
    <cellStyle name="Примечание 12" xfId="2225"/>
    <cellStyle name="Примечание 13" xfId="2226"/>
    <cellStyle name="Примечание 14" xfId="2227"/>
    <cellStyle name="Примечание 15" xfId="2228"/>
    <cellStyle name="Примечание 16" xfId="2229"/>
    <cellStyle name="Примечание 17" xfId="2230"/>
    <cellStyle name="Примечание 18" xfId="2231"/>
    <cellStyle name="Примечание 19" xfId="2232"/>
    <cellStyle name="Примечание 2" xfId="2233"/>
    <cellStyle name="Примечание 20" xfId="2234"/>
    <cellStyle name="Примечание 21" xfId="2235"/>
    <cellStyle name="Примечание 22" xfId="2236"/>
    <cellStyle name="Примечание 23" xfId="2237"/>
    <cellStyle name="Примечание 24" xfId="2238"/>
    <cellStyle name="Примечание 25" xfId="2239"/>
    <cellStyle name="Примечание 26" xfId="2240"/>
    <cellStyle name="Примечание 27" xfId="2241"/>
    <cellStyle name="Примечание 28" xfId="2242"/>
    <cellStyle name="Примечание 29" xfId="2243"/>
    <cellStyle name="Примечание 3" xfId="2244"/>
    <cellStyle name="Примечание 30" xfId="2245"/>
    <cellStyle name="Примечание 31" xfId="2246"/>
    <cellStyle name="Примечание 32" xfId="2247"/>
    <cellStyle name="Примечание 33" xfId="2248"/>
    <cellStyle name="Примечание 34" xfId="2249"/>
    <cellStyle name="Примечание 35" xfId="2250"/>
    <cellStyle name="Примечание 36" xfId="2251"/>
    <cellStyle name="Примечание 37" xfId="2252"/>
    <cellStyle name="Примечание 38" xfId="2253"/>
    <cellStyle name="Примечание 39" xfId="2254"/>
    <cellStyle name="Примечание 4" xfId="2255"/>
    <cellStyle name="Примечание 40" xfId="2256"/>
    <cellStyle name="Примечание 41" xfId="2257"/>
    <cellStyle name="Примечание 42" xfId="2258"/>
    <cellStyle name="Примечание 43" xfId="2259"/>
    <cellStyle name="Примечание 44" xfId="2260"/>
    <cellStyle name="Примечание 5" xfId="2261"/>
    <cellStyle name="Примечание 6" xfId="2262"/>
    <cellStyle name="Примечание 7" xfId="2263"/>
    <cellStyle name="Примечание 8" xfId="2264"/>
    <cellStyle name="Примечание 9" xfId="2265"/>
    <cellStyle name="Процентный 2" xfId="2266"/>
    <cellStyle name="Процентный 2 2" xfId="2267"/>
    <cellStyle name="Процентный 2_Приложение 1" xfId="2268"/>
    <cellStyle name="Процентный 3" xfId="2269"/>
    <cellStyle name="Процентный 3 2" xfId="2270"/>
    <cellStyle name="Процентный 3_Приложение 1" xfId="2271"/>
    <cellStyle name="Связанная ячейка" xfId="2272" builtinId="24" customBuiltin="1"/>
    <cellStyle name="Связанная ячейка 10" xfId="2273"/>
    <cellStyle name="Связанная ячейка 11" xfId="2274"/>
    <cellStyle name="Связанная ячейка 12" xfId="2275"/>
    <cellStyle name="Связанная ячейка 13" xfId="2276"/>
    <cellStyle name="Связанная ячейка 14" xfId="2277"/>
    <cellStyle name="Связанная ячейка 15" xfId="2278"/>
    <cellStyle name="Связанная ячейка 16" xfId="2279"/>
    <cellStyle name="Связанная ячейка 17" xfId="2280"/>
    <cellStyle name="Связанная ячейка 18" xfId="2281"/>
    <cellStyle name="Связанная ячейка 19" xfId="2282"/>
    <cellStyle name="Связанная ячейка 2" xfId="2283"/>
    <cellStyle name="Связанная ячейка 20" xfId="2284"/>
    <cellStyle name="Связанная ячейка 21" xfId="2285"/>
    <cellStyle name="Связанная ячейка 22" xfId="2286"/>
    <cellStyle name="Связанная ячейка 23" xfId="2287"/>
    <cellStyle name="Связанная ячейка 24" xfId="2288"/>
    <cellStyle name="Связанная ячейка 25" xfId="2289"/>
    <cellStyle name="Связанная ячейка 26" xfId="2290"/>
    <cellStyle name="Связанная ячейка 27" xfId="2291"/>
    <cellStyle name="Связанная ячейка 28" xfId="2292"/>
    <cellStyle name="Связанная ячейка 29" xfId="2293"/>
    <cellStyle name="Связанная ячейка 3" xfId="2294"/>
    <cellStyle name="Связанная ячейка 30" xfId="2295"/>
    <cellStyle name="Связанная ячейка 31" xfId="2296"/>
    <cellStyle name="Связанная ячейка 32" xfId="2297"/>
    <cellStyle name="Связанная ячейка 33" xfId="2298"/>
    <cellStyle name="Связанная ячейка 34" xfId="2299"/>
    <cellStyle name="Связанная ячейка 35" xfId="2300"/>
    <cellStyle name="Связанная ячейка 36" xfId="2301"/>
    <cellStyle name="Связанная ячейка 37" xfId="2302"/>
    <cellStyle name="Связанная ячейка 38" xfId="2303"/>
    <cellStyle name="Связанная ячейка 39" xfId="2304"/>
    <cellStyle name="Связанная ячейка 4" xfId="2305"/>
    <cellStyle name="Связанная ячейка 40" xfId="2306"/>
    <cellStyle name="Связанная ячейка 41" xfId="2307"/>
    <cellStyle name="Связанная ячейка 42" xfId="2308"/>
    <cellStyle name="Связанная ячейка 43" xfId="2309"/>
    <cellStyle name="Связанная ячейка 5" xfId="2310"/>
    <cellStyle name="Связанная ячейка 6" xfId="2311"/>
    <cellStyle name="Связанная ячейка 7" xfId="2312"/>
    <cellStyle name="Связанная ячейка 8" xfId="2313"/>
    <cellStyle name="Связанная ячейка 9" xfId="2314"/>
    <cellStyle name="Стиль 1" xfId="2315"/>
    <cellStyle name="Текст предупреждения" xfId="2316" builtinId="11" customBuiltin="1"/>
    <cellStyle name="Текст предупреждения 10" xfId="2317"/>
    <cellStyle name="Текст предупреждения 11" xfId="2318"/>
    <cellStyle name="Текст предупреждения 12" xfId="2319"/>
    <cellStyle name="Текст предупреждения 13" xfId="2320"/>
    <cellStyle name="Текст предупреждения 14" xfId="2321"/>
    <cellStyle name="Текст предупреждения 15" xfId="2322"/>
    <cellStyle name="Текст предупреждения 16" xfId="2323"/>
    <cellStyle name="Текст предупреждения 17" xfId="2324"/>
    <cellStyle name="Текст предупреждения 18" xfId="2325"/>
    <cellStyle name="Текст предупреждения 19" xfId="2326"/>
    <cellStyle name="Текст предупреждения 2" xfId="2327"/>
    <cellStyle name="Текст предупреждения 20" xfId="2328"/>
    <cellStyle name="Текст предупреждения 21" xfId="2329"/>
    <cellStyle name="Текст предупреждения 22" xfId="2330"/>
    <cellStyle name="Текст предупреждения 23" xfId="2331"/>
    <cellStyle name="Текст предупреждения 24" xfId="2332"/>
    <cellStyle name="Текст предупреждения 25" xfId="2333"/>
    <cellStyle name="Текст предупреждения 26" xfId="2334"/>
    <cellStyle name="Текст предупреждения 27" xfId="2335"/>
    <cellStyle name="Текст предупреждения 28" xfId="2336"/>
    <cellStyle name="Текст предупреждения 29" xfId="2337"/>
    <cellStyle name="Текст предупреждения 3" xfId="2338"/>
    <cellStyle name="Текст предупреждения 30" xfId="2339"/>
    <cellStyle name="Текст предупреждения 31" xfId="2340"/>
    <cellStyle name="Текст предупреждения 32" xfId="2341"/>
    <cellStyle name="Текст предупреждения 33" xfId="2342"/>
    <cellStyle name="Текст предупреждения 34" xfId="2343"/>
    <cellStyle name="Текст предупреждения 35" xfId="2344"/>
    <cellStyle name="Текст предупреждения 36" xfId="2345"/>
    <cellStyle name="Текст предупреждения 37" xfId="2346"/>
    <cellStyle name="Текст предупреждения 38" xfId="2347"/>
    <cellStyle name="Текст предупреждения 39" xfId="2348"/>
    <cellStyle name="Текст предупреждения 4" xfId="2349"/>
    <cellStyle name="Текст предупреждения 40" xfId="2350"/>
    <cellStyle name="Текст предупреждения 41" xfId="2351"/>
    <cellStyle name="Текст предупреждения 42" xfId="2352"/>
    <cellStyle name="Текст предупреждения 43" xfId="2353"/>
    <cellStyle name="Текст предупреждения 5" xfId="2354"/>
    <cellStyle name="Текст предупреждения 6" xfId="2355"/>
    <cellStyle name="Текст предупреждения 7" xfId="2356"/>
    <cellStyle name="Текст предупреждения 8" xfId="2357"/>
    <cellStyle name="Текст предупреждения 9" xfId="2358"/>
    <cellStyle name="Финансовый" xfId="2403" builtinId="3"/>
    <cellStyle name="Финансовый 2" xfId="2359"/>
    <cellStyle name="Хороший" xfId="2360" builtinId="26" customBuiltin="1"/>
    <cellStyle name="Хороший 10" xfId="2361"/>
    <cellStyle name="Хороший 11" xfId="2362"/>
    <cellStyle name="Хороший 12" xfId="2363"/>
    <cellStyle name="Хороший 13" xfId="2364"/>
    <cellStyle name="Хороший 14" xfId="2365"/>
    <cellStyle name="Хороший 15" xfId="2366"/>
    <cellStyle name="Хороший 16" xfId="2367"/>
    <cellStyle name="Хороший 17" xfId="2368"/>
    <cellStyle name="Хороший 18" xfId="2369"/>
    <cellStyle name="Хороший 19" xfId="2370"/>
    <cellStyle name="Хороший 2" xfId="2371"/>
    <cellStyle name="Хороший 20" xfId="2372"/>
    <cellStyle name="Хороший 21" xfId="2373"/>
    <cellStyle name="Хороший 22" xfId="2374"/>
    <cellStyle name="Хороший 23" xfId="2375"/>
    <cellStyle name="Хороший 24" xfId="2376"/>
    <cellStyle name="Хороший 25" xfId="2377"/>
    <cellStyle name="Хороший 26" xfId="2378"/>
    <cellStyle name="Хороший 27" xfId="2379"/>
    <cellStyle name="Хороший 28" xfId="2380"/>
    <cellStyle name="Хороший 29" xfId="2381"/>
    <cellStyle name="Хороший 3" xfId="2382"/>
    <cellStyle name="Хороший 30" xfId="2383"/>
    <cellStyle name="Хороший 31" xfId="2384"/>
    <cellStyle name="Хороший 32" xfId="2385"/>
    <cellStyle name="Хороший 33" xfId="2386"/>
    <cellStyle name="Хороший 34" xfId="2387"/>
    <cellStyle name="Хороший 35" xfId="2388"/>
    <cellStyle name="Хороший 36" xfId="2389"/>
    <cellStyle name="Хороший 37" xfId="2390"/>
    <cellStyle name="Хороший 38" xfId="2391"/>
    <cellStyle name="Хороший 39" xfId="2392"/>
    <cellStyle name="Хороший 4" xfId="2393"/>
    <cellStyle name="Хороший 40" xfId="2394"/>
    <cellStyle name="Хороший 41" xfId="2395"/>
    <cellStyle name="Хороший 42" xfId="2396"/>
    <cellStyle name="Хороший 43" xfId="2397"/>
    <cellStyle name="Хороший 5" xfId="2398"/>
    <cellStyle name="Хороший 6" xfId="2399"/>
    <cellStyle name="Хороший 7" xfId="2400"/>
    <cellStyle name="Хороший 8" xfId="2401"/>
    <cellStyle name="Хороший 9" xfId="2402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16"/>
  <sheetViews>
    <sheetView view="pageBreakPreview" topLeftCell="A6" zoomScale="140" zoomScaleNormal="150" zoomScaleSheetLayoutView="140" workbookViewId="0">
      <selection activeCell="G14" sqref="G14"/>
    </sheetView>
  </sheetViews>
  <sheetFormatPr defaultRowHeight="27.75" customHeight="1"/>
  <cols>
    <col min="1" max="1" width="3.1640625" style="33" customWidth="1"/>
    <col min="2" max="2" width="39.33203125" style="34" customWidth="1"/>
    <col min="3" max="3" width="21.5" style="33" hidden="1" customWidth="1"/>
    <col min="4" max="4" width="10.83203125" style="33" hidden="1" customWidth="1"/>
    <col min="5" max="5" width="7.33203125" style="60" customWidth="1"/>
    <col min="6" max="6" width="3.6640625" style="60" customWidth="1"/>
    <col min="7" max="7" width="11.33203125" style="60" customWidth="1"/>
    <col min="8" max="9" width="2.33203125" style="60" customWidth="1"/>
    <col min="10" max="10" width="9" style="35" customWidth="1"/>
    <col min="11" max="11" width="8.5" style="35" customWidth="1"/>
    <col min="12" max="12" width="9" style="35" customWidth="1"/>
    <col min="13" max="13" width="7.1640625" style="58" customWidth="1"/>
    <col min="14" max="14" width="11.1640625" style="47" customWidth="1"/>
    <col min="15" max="17" width="8.83203125" style="47" customWidth="1"/>
    <col min="18" max="18" width="11.5" style="47" customWidth="1"/>
    <col min="19" max="19" width="8.33203125" style="47" customWidth="1"/>
    <col min="20" max="20" width="10.6640625" style="47" customWidth="1"/>
    <col min="21" max="21" width="5.5" style="36" customWidth="1"/>
    <col min="22" max="22" width="12.1640625" style="33" hidden="1" customWidth="1"/>
    <col min="23" max="23" width="10.33203125" style="37" hidden="1" customWidth="1"/>
    <col min="24" max="24" width="20.5" style="33" customWidth="1"/>
    <col min="25" max="16384" width="9.33203125" style="33"/>
  </cols>
  <sheetData>
    <row r="1" spans="1:23" ht="16.5" hidden="1" customHeight="1">
      <c r="K1" s="133" t="s">
        <v>52</v>
      </c>
      <c r="L1" s="133"/>
      <c r="M1" s="133"/>
      <c r="N1" s="133"/>
      <c r="O1" s="133"/>
      <c r="P1" s="133"/>
      <c r="Q1" s="133"/>
      <c r="R1" s="133"/>
      <c r="S1" s="133"/>
      <c r="T1" s="133"/>
    </row>
    <row r="2" spans="1:23" ht="27.75" hidden="1" customHeight="1">
      <c r="J2" s="38"/>
      <c r="K2" s="59"/>
      <c r="L2" s="59"/>
      <c r="M2" s="39"/>
      <c r="N2" s="40"/>
      <c r="O2" s="40"/>
      <c r="P2" s="40"/>
      <c r="Q2" s="40"/>
      <c r="R2" s="40"/>
      <c r="S2" s="40"/>
      <c r="T2" s="40"/>
      <c r="U2" s="41"/>
    </row>
    <row r="3" spans="1:23" ht="38.25" customHeight="1">
      <c r="E3" s="94"/>
      <c r="F3" s="94"/>
      <c r="G3" s="94"/>
      <c r="H3" s="94"/>
      <c r="I3" s="94"/>
      <c r="J3" s="38"/>
      <c r="K3" s="42"/>
      <c r="L3" s="42"/>
      <c r="M3" s="42"/>
      <c r="N3" s="150" t="s">
        <v>160</v>
      </c>
      <c r="O3" s="150"/>
      <c r="P3" s="150"/>
      <c r="Q3" s="150"/>
      <c r="R3" s="150"/>
      <c r="S3" s="150"/>
      <c r="T3" s="150"/>
      <c r="U3" s="150"/>
      <c r="V3" s="107"/>
    </row>
    <row r="4" spans="1:23" ht="1.5" customHeight="1">
      <c r="E4" s="94"/>
      <c r="F4" s="94"/>
      <c r="G4" s="94"/>
      <c r="H4" s="94"/>
      <c r="I4" s="94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3" ht="12" customHeight="1">
      <c r="A5" s="138" t="s">
        <v>150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3" ht="22.5" customHeight="1">
      <c r="A6" s="143" t="s">
        <v>69</v>
      </c>
      <c r="B6" s="139" t="s">
        <v>8</v>
      </c>
      <c r="C6" s="91"/>
      <c r="D6" s="91"/>
      <c r="E6" s="143" t="s">
        <v>53</v>
      </c>
      <c r="F6" s="143"/>
      <c r="G6" s="137" t="s">
        <v>54</v>
      </c>
      <c r="H6" s="137" t="s">
        <v>55</v>
      </c>
      <c r="I6" s="137" t="s">
        <v>56</v>
      </c>
      <c r="J6" s="144" t="s">
        <v>9</v>
      </c>
      <c r="K6" s="142" t="s">
        <v>57</v>
      </c>
      <c r="L6" s="142"/>
      <c r="M6" s="148" t="s">
        <v>58</v>
      </c>
      <c r="N6" s="134" t="s">
        <v>10</v>
      </c>
      <c r="O6" s="134"/>
      <c r="P6" s="134"/>
      <c r="Q6" s="134"/>
      <c r="R6" s="134"/>
      <c r="S6" s="135" t="s">
        <v>59</v>
      </c>
      <c r="T6" s="145" t="s">
        <v>60</v>
      </c>
      <c r="U6" s="149" t="s">
        <v>61</v>
      </c>
    </row>
    <row r="7" spans="1:23" ht="18.75" customHeight="1">
      <c r="A7" s="143"/>
      <c r="B7" s="140"/>
      <c r="C7" s="91"/>
      <c r="D7" s="91"/>
      <c r="E7" s="137" t="s">
        <v>75</v>
      </c>
      <c r="F7" s="137" t="s">
        <v>76</v>
      </c>
      <c r="G7" s="137"/>
      <c r="H7" s="137"/>
      <c r="I7" s="137"/>
      <c r="J7" s="144"/>
      <c r="K7" s="144" t="s">
        <v>70</v>
      </c>
      <c r="L7" s="144" t="s">
        <v>62</v>
      </c>
      <c r="M7" s="148"/>
      <c r="N7" s="135" t="s">
        <v>70</v>
      </c>
      <c r="O7" s="134" t="s">
        <v>80</v>
      </c>
      <c r="P7" s="134"/>
      <c r="Q7" s="134"/>
      <c r="R7" s="134"/>
      <c r="S7" s="135"/>
      <c r="T7" s="146"/>
      <c r="U7" s="149"/>
    </row>
    <row r="8" spans="1:23" ht="96.75" customHeight="1">
      <c r="A8" s="143"/>
      <c r="B8" s="140"/>
      <c r="C8" s="91" t="s">
        <v>82</v>
      </c>
      <c r="D8" s="91" t="s">
        <v>83</v>
      </c>
      <c r="E8" s="137"/>
      <c r="F8" s="137"/>
      <c r="G8" s="137"/>
      <c r="H8" s="137"/>
      <c r="I8" s="137"/>
      <c r="J8" s="144"/>
      <c r="K8" s="144"/>
      <c r="L8" s="144"/>
      <c r="M8" s="148"/>
      <c r="N8" s="135"/>
      <c r="O8" s="93" t="s">
        <v>77</v>
      </c>
      <c r="P8" s="93" t="s">
        <v>78</v>
      </c>
      <c r="Q8" s="93" t="s">
        <v>79</v>
      </c>
      <c r="R8" s="93" t="s">
        <v>81</v>
      </c>
      <c r="S8" s="135"/>
      <c r="T8" s="147"/>
      <c r="U8" s="149"/>
    </row>
    <row r="9" spans="1:23" ht="15" customHeight="1">
      <c r="A9" s="143"/>
      <c r="B9" s="141"/>
      <c r="C9" s="91"/>
      <c r="D9" s="91"/>
      <c r="E9" s="137"/>
      <c r="F9" s="137"/>
      <c r="G9" s="137"/>
      <c r="H9" s="137"/>
      <c r="I9" s="137"/>
      <c r="J9" s="95" t="s">
        <v>11</v>
      </c>
      <c r="K9" s="95" t="s">
        <v>11</v>
      </c>
      <c r="L9" s="95" t="s">
        <v>1</v>
      </c>
      <c r="M9" s="43" t="s">
        <v>12</v>
      </c>
      <c r="N9" s="92" t="s">
        <v>13</v>
      </c>
      <c r="O9" s="92" t="s">
        <v>13</v>
      </c>
      <c r="P9" s="92" t="s">
        <v>51</v>
      </c>
      <c r="Q9" s="92" t="s">
        <v>51</v>
      </c>
      <c r="R9" s="92" t="s">
        <v>51</v>
      </c>
      <c r="S9" s="92" t="s">
        <v>63</v>
      </c>
      <c r="T9" s="92" t="s">
        <v>63</v>
      </c>
      <c r="U9" s="149"/>
      <c r="W9" s="40"/>
    </row>
    <row r="10" spans="1:23" ht="12" customHeight="1">
      <c r="A10" s="43">
        <v>1</v>
      </c>
      <c r="B10" s="43">
        <v>2</v>
      </c>
      <c r="C10" s="43"/>
      <c r="D10" s="43"/>
      <c r="E10" s="43">
        <v>3</v>
      </c>
      <c r="F10" s="43">
        <v>4</v>
      </c>
      <c r="G10" s="43">
        <v>5</v>
      </c>
      <c r="H10" s="43">
        <v>6</v>
      </c>
      <c r="I10" s="43">
        <v>7</v>
      </c>
      <c r="J10" s="44">
        <v>8</v>
      </c>
      <c r="K10" s="43">
        <v>9</v>
      </c>
      <c r="L10" s="44">
        <v>10</v>
      </c>
      <c r="M10" s="43">
        <v>11</v>
      </c>
      <c r="N10" s="44">
        <v>12</v>
      </c>
      <c r="O10" s="44">
        <v>13</v>
      </c>
      <c r="P10" s="44">
        <v>14</v>
      </c>
      <c r="Q10" s="44">
        <v>15</v>
      </c>
      <c r="R10" s="44">
        <v>16</v>
      </c>
      <c r="S10" s="44">
        <v>17</v>
      </c>
      <c r="T10" s="44">
        <v>18</v>
      </c>
      <c r="U10" s="45">
        <v>19</v>
      </c>
      <c r="V10" s="46"/>
    </row>
    <row r="11" spans="1:23" ht="9" customHeight="1">
      <c r="A11" s="151" t="s">
        <v>65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/>
      <c r="V11" s="47">
        <f t="shared" ref="V11:V14" si="0">T11-S11</f>
        <v>0</v>
      </c>
      <c r="W11" s="48"/>
    </row>
    <row r="12" spans="1:23" ht="9" customHeight="1">
      <c r="A12" s="50">
        <v>1</v>
      </c>
      <c r="B12" s="49" t="s">
        <v>49</v>
      </c>
      <c r="C12" s="90" t="s">
        <v>91</v>
      </c>
      <c r="D12" s="90"/>
      <c r="E12" s="91">
        <v>1963</v>
      </c>
      <c r="F12" s="91"/>
      <c r="G12" s="91" t="s">
        <v>30</v>
      </c>
      <c r="H12" s="91" t="s">
        <v>15</v>
      </c>
      <c r="I12" s="91">
        <v>3</v>
      </c>
      <c r="J12" s="92">
        <v>555.5</v>
      </c>
      <c r="K12" s="92">
        <v>495</v>
      </c>
      <c r="L12" s="92">
        <v>444.2</v>
      </c>
      <c r="M12" s="91">
        <v>28</v>
      </c>
      <c r="N12" s="51">
        <f>'Приложение 2'!E16</f>
        <v>1578614.91</v>
      </c>
      <c r="O12" s="92">
        <v>0</v>
      </c>
      <c r="P12" s="92">
        <v>0</v>
      </c>
      <c r="Q12" s="92">
        <v>0</v>
      </c>
      <c r="R12" s="92">
        <f>N12</f>
        <v>1578614.91</v>
      </c>
      <c r="S12" s="92">
        <f>N12/K12</f>
        <v>3189.1210303030302</v>
      </c>
      <c r="T12" s="92">
        <v>4503.95</v>
      </c>
      <c r="U12" s="45" t="s">
        <v>48</v>
      </c>
      <c r="V12" s="47">
        <f t="shared" si="0"/>
        <v>1314.8289696969696</v>
      </c>
      <c r="W12" s="48"/>
    </row>
    <row r="13" spans="1:23" ht="9" customHeight="1">
      <c r="A13" s="50">
        <v>2</v>
      </c>
      <c r="B13" s="49" t="s">
        <v>50</v>
      </c>
      <c r="C13" s="90" t="s">
        <v>91</v>
      </c>
      <c r="D13" s="90"/>
      <c r="E13" s="91">
        <v>1971</v>
      </c>
      <c r="F13" s="91"/>
      <c r="G13" s="91" t="s">
        <v>30</v>
      </c>
      <c r="H13" s="91" t="s">
        <v>15</v>
      </c>
      <c r="I13" s="91" t="s">
        <v>15</v>
      </c>
      <c r="J13" s="92">
        <v>542.6</v>
      </c>
      <c r="K13" s="92">
        <v>480.3</v>
      </c>
      <c r="L13" s="92">
        <v>480.3</v>
      </c>
      <c r="M13" s="91">
        <v>18</v>
      </c>
      <c r="N13" s="51">
        <f>'Приложение 2'!E17</f>
        <v>1431961.9</v>
      </c>
      <c r="O13" s="92">
        <v>0</v>
      </c>
      <c r="P13" s="92">
        <v>0</v>
      </c>
      <c r="Q13" s="92">
        <v>0</v>
      </c>
      <c r="R13" s="92">
        <f>N13</f>
        <v>1431961.9</v>
      </c>
      <c r="S13" s="92">
        <f>N13/K13</f>
        <v>2981.3905892150738</v>
      </c>
      <c r="T13" s="92">
        <v>4503.95</v>
      </c>
      <c r="U13" s="53" t="s">
        <v>48</v>
      </c>
      <c r="V13" s="47">
        <f t="shared" si="0"/>
        <v>1522.5594107849261</v>
      </c>
      <c r="W13" s="48"/>
    </row>
    <row r="14" spans="1:23" ht="30.75" customHeight="1">
      <c r="A14" s="131" t="s">
        <v>66</v>
      </c>
      <c r="B14" s="132"/>
      <c r="C14" s="89"/>
      <c r="D14" s="89"/>
      <c r="E14" s="50" t="s">
        <v>64</v>
      </c>
      <c r="F14" s="50" t="s">
        <v>64</v>
      </c>
      <c r="G14" s="50" t="s">
        <v>64</v>
      </c>
      <c r="H14" s="50" t="s">
        <v>64</v>
      </c>
      <c r="I14" s="50" t="s">
        <v>64</v>
      </c>
      <c r="J14" s="51">
        <f t="shared" ref="J14:R14" si="1">SUM(J12:J13)</f>
        <v>1098.0999999999999</v>
      </c>
      <c r="K14" s="51">
        <f t="shared" si="1"/>
        <v>975.3</v>
      </c>
      <c r="L14" s="51">
        <f t="shared" si="1"/>
        <v>924.5</v>
      </c>
      <c r="M14" s="43">
        <f t="shared" si="1"/>
        <v>46</v>
      </c>
      <c r="N14" s="51">
        <f t="shared" si="1"/>
        <v>3010576.8099999996</v>
      </c>
      <c r="O14" s="51">
        <f t="shared" si="1"/>
        <v>0</v>
      </c>
      <c r="P14" s="51">
        <f t="shared" si="1"/>
        <v>0</v>
      </c>
      <c r="Q14" s="51">
        <f t="shared" si="1"/>
        <v>0</v>
      </c>
      <c r="R14" s="51">
        <f t="shared" si="1"/>
        <v>3010576.8099999996</v>
      </c>
      <c r="S14" s="92">
        <f>N14/K14</f>
        <v>3086.8212960114834</v>
      </c>
      <c r="T14" s="92"/>
      <c r="U14" s="50"/>
      <c r="V14" s="47">
        <f t="shared" si="0"/>
        <v>-3086.8212960114834</v>
      </c>
      <c r="W14" s="48"/>
    </row>
    <row r="15" spans="1:23" ht="9" customHeight="1">
      <c r="E15" s="94"/>
      <c r="F15" s="94"/>
      <c r="G15" s="94"/>
      <c r="H15" s="94"/>
      <c r="I15" s="94"/>
    </row>
    <row r="16" spans="1:23" ht="27.75" customHeight="1">
      <c r="E16" s="94"/>
      <c r="F16" s="94"/>
      <c r="G16" s="94"/>
      <c r="H16" s="94"/>
      <c r="I16" s="94"/>
    </row>
  </sheetData>
  <sheetProtection selectLockedCells="1" selectUnlockedCells="1"/>
  <autoFilter ref="A10:X14"/>
  <mergeCells count="25">
    <mergeCell ref="U6:U9"/>
    <mergeCell ref="E6:F6"/>
    <mergeCell ref="N3:U3"/>
    <mergeCell ref="A11:U11"/>
    <mergeCell ref="M6:M8"/>
    <mergeCell ref="H6:H9"/>
    <mergeCell ref="L7:L8"/>
    <mergeCell ref="J6:J8"/>
    <mergeCell ref="I6:I9"/>
    <mergeCell ref="A14:B14"/>
    <mergeCell ref="K1:T1"/>
    <mergeCell ref="O7:R7"/>
    <mergeCell ref="N6:R6"/>
    <mergeCell ref="N7:N8"/>
    <mergeCell ref="K4:U4"/>
    <mergeCell ref="G6:G9"/>
    <mergeCell ref="A5:U5"/>
    <mergeCell ref="B6:B9"/>
    <mergeCell ref="S6:S8"/>
    <mergeCell ref="K6:L6"/>
    <mergeCell ref="E7:E9"/>
    <mergeCell ref="A6:A9"/>
    <mergeCell ref="F7:F9"/>
    <mergeCell ref="K7:K8"/>
    <mergeCell ref="T6:T8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17"/>
  <sheetViews>
    <sheetView view="pageBreakPreview" topLeftCell="A7" zoomScale="140" zoomScaleNormal="170" zoomScaleSheetLayoutView="140" workbookViewId="0">
      <selection activeCell="A17" sqref="A17"/>
    </sheetView>
  </sheetViews>
  <sheetFormatPr defaultRowHeight="12.75"/>
  <cols>
    <col min="1" max="1" width="4" style="9" customWidth="1"/>
    <col min="2" max="2" width="38.33203125" style="9" customWidth="1"/>
    <col min="3" max="3" width="14.6640625" style="25" hidden="1" customWidth="1"/>
    <col min="4" max="4" width="13.5" style="25" hidden="1" customWidth="1"/>
    <col min="5" max="5" width="12" style="7" customWidth="1"/>
    <col min="6" max="6" width="10" style="7" customWidth="1"/>
    <col min="7" max="7" width="4.33203125" style="21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customWidth="1"/>
    <col min="24" max="24" width="17" style="9" customWidth="1"/>
    <col min="25" max="25" width="9.33203125" style="9" customWidth="1"/>
    <col min="26" max="26" width="15.33203125" style="9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157" t="s">
        <v>46</v>
      </c>
      <c r="N1" s="157"/>
      <c r="O1" s="157"/>
      <c r="P1" s="157"/>
      <c r="Q1" s="157"/>
      <c r="R1" s="157"/>
      <c r="S1" s="157"/>
      <c r="T1" s="157"/>
      <c r="U1" s="157"/>
      <c r="V1" s="157"/>
    </row>
    <row r="2" spans="1:27" ht="6" hidden="1" customHeight="1">
      <c r="E2" s="10"/>
      <c r="F2" s="10"/>
      <c r="L2" s="1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7" ht="47.25" hidden="1" customHeight="1">
      <c r="E3" s="10"/>
      <c r="F3" s="10"/>
      <c r="L3" s="12"/>
      <c r="M3" s="5"/>
      <c r="N3" s="5"/>
      <c r="O3" s="158" t="s">
        <v>71</v>
      </c>
      <c r="P3" s="158"/>
      <c r="Q3" s="158"/>
      <c r="R3" s="158"/>
      <c r="S3" s="158"/>
      <c r="T3" s="158"/>
      <c r="U3" s="158"/>
      <c r="V3" s="158"/>
    </row>
    <row r="4" spans="1:27" ht="2.25" hidden="1" customHeight="1">
      <c r="E4" s="10"/>
      <c r="F4" s="10"/>
      <c r="L4" s="1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159" t="s">
        <v>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1:27" ht="46.5" customHeight="1">
      <c r="A7" s="109"/>
      <c r="B7" s="109"/>
      <c r="C7" s="109"/>
      <c r="D7" s="109"/>
      <c r="E7" s="104"/>
      <c r="F7" s="109"/>
      <c r="G7" s="31"/>
      <c r="H7" s="109"/>
      <c r="I7" s="109"/>
      <c r="J7" s="109"/>
      <c r="K7" s="109"/>
      <c r="L7" s="109"/>
      <c r="M7" s="109"/>
      <c r="N7" s="109"/>
      <c r="O7" s="5"/>
      <c r="P7" s="155" t="s">
        <v>159</v>
      </c>
      <c r="Q7" s="155"/>
      <c r="R7" s="155"/>
      <c r="S7" s="155"/>
      <c r="T7" s="155"/>
      <c r="U7" s="155"/>
      <c r="V7" s="155"/>
    </row>
    <row r="8" spans="1:27" ht="27.75" customHeight="1">
      <c r="A8" s="154" t="s">
        <v>151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spans="1:27" ht="21" customHeight="1">
      <c r="A9" s="156" t="s">
        <v>69</v>
      </c>
      <c r="B9" s="156" t="s">
        <v>8</v>
      </c>
      <c r="C9" s="23"/>
      <c r="D9" s="24"/>
      <c r="E9" s="161" t="s">
        <v>31</v>
      </c>
      <c r="F9" s="156" t="s">
        <v>72</v>
      </c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 t="s">
        <v>32</v>
      </c>
      <c r="T9" s="156"/>
      <c r="U9" s="156"/>
      <c r="V9" s="156"/>
    </row>
    <row r="10" spans="1:27" ht="78" customHeight="1">
      <c r="A10" s="156"/>
      <c r="B10" s="156"/>
      <c r="C10" s="23"/>
      <c r="D10" s="24"/>
      <c r="E10" s="161"/>
      <c r="F10" s="125" t="s">
        <v>33</v>
      </c>
      <c r="G10" s="156" t="s">
        <v>34</v>
      </c>
      <c r="H10" s="156"/>
      <c r="I10" s="156" t="s">
        <v>35</v>
      </c>
      <c r="J10" s="156"/>
      <c r="K10" s="156"/>
      <c r="L10" s="156"/>
      <c r="M10" s="156" t="s">
        <v>36</v>
      </c>
      <c r="N10" s="156"/>
      <c r="O10" s="156" t="s">
        <v>37</v>
      </c>
      <c r="P10" s="156"/>
      <c r="Q10" s="156" t="s">
        <v>38</v>
      </c>
      <c r="R10" s="156"/>
      <c r="S10" s="20" t="s">
        <v>2</v>
      </c>
      <c r="T10" s="20" t="s">
        <v>3</v>
      </c>
      <c r="U10" s="123" t="s">
        <v>4</v>
      </c>
      <c r="V10" s="123" t="s">
        <v>5</v>
      </c>
    </row>
    <row r="11" spans="1:27" ht="15" customHeight="1">
      <c r="A11" s="156"/>
      <c r="B11" s="156"/>
      <c r="C11" s="23"/>
      <c r="D11" s="24"/>
      <c r="E11" s="125" t="s">
        <v>51</v>
      </c>
      <c r="F11" s="125" t="s">
        <v>13</v>
      </c>
      <c r="G11" s="16" t="s">
        <v>39</v>
      </c>
      <c r="H11" s="123" t="s">
        <v>13</v>
      </c>
      <c r="I11" s="125" t="s">
        <v>73</v>
      </c>
      <c r="J11" s="125"/>
      <c r="K11" s="125"/>
      <c r="L11" s="125" t="s">
        <v>13</v>
      </c>
      <c r="M11" s="123" t="s">
        <v>73</v>
      </c>
      <c r="N11" s="123" t="s">
        <v>13</v>
      </c>
      <c r="O11" s="123" t="s">
        <v>73</v>
      </c>
      <c r="P11" s="123" t="s">
        <v>13</v>
      </c>
      <c r="Q11" s="14" t="s">
        <v>74</v>
      </c>
      <c r="R11" s="123" t="s">
        <v>13</v>
      </c>
      <c r="S11" s="123" t="s">
        <v>13</v>
      </c>
      <c r="T11" s="123" t="s">
        <v>13</v>
      </c>
      <c r="U11" s="123" t="s">
        <v>13</v>
      </c>
      <c r="V11" s="123" t="s">
        <v>13</v>
      </c>
      <c r="W11" s="22"/>
      <c r="X11" s="22"/>
      <c r="AA11" s="22"/>
    </row>
    <row r="12" spans="1:27" ht="9" customHeight="1">
      <c r="A12" s="123" t="s">
        <v>14</v>
      </c>
      <c r="B12" s="123" t="s">
        <v>15</v>
      </c>
      <c r="C12" s="23"/>
      <c r="D12" s="24"/>
      <c r="E12" s="123" t="s">
        <v>16</v>
      </c>
      <c r="F12" s="125" t="s">
        <v>17</v>
      </c>
      <c r="G12" s="16" t="s">
        <v>18</v>
      </c>
      <c r="H12" s="123" t="s">
        <v>19</v>
      </c>
      <c r="I12" s="125" t="s">
        <v>20</v>
      </c>
      <c r="J12" s="125"/>
      <c r="K12" s="125"/>
      <c r="L12" s="125" t="s">
        <v>21</v>
      </c>
      <c r="M12" s="123" t="s">
        <v>22</v>
      </c>
      <c r="N12" s="123" t="s">
        <v>23</v>
      </c>
      <c r="O12" s="123" t="s">
        <v>24</v>
      </c>
      <c r="P12" s="123" t="s">
        <v>25</v>
      </c>
      <c r="Q12" s="123" t="s">
        <v>26</v>
      </c>
      <c r="R12" s="123" t="s">
        <v>27</v>
      </c>
      <c r="S12" s="123" t="s">
        <v>28</v>
      </c>
      <c r="T12" s="123" t="s">
        <v>29</v>
      </c>
      <c r="U12" s="123">
        <v>17</v>
      </c>
      <c r="V12" s="123">
        <v>18</v>
      </c>
    </row>
    <row r="13" spans="1:27" ht="11.25" customHeight="1">
      <c r="A13" s="156" t="s">
        <v>92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AA13" s="22"/>
    </row>
    <row r="14" spans="1:27" ht="9" customHeight="1">
      <c r="A14" s="162" t="s">
        <v>67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X14" s="79" t="e">
        <f>'Приложение 1'!#REF!</f>
        <v>#REF!</v>
      </c>
      <c r="Y14" s="79" t="e">
        <f t="shared" ref="Y14:Y17" si="0">L14/I14</f>
        <v>#DIV/0!</v>
      </c>
      <c r="Z14" s="17" t="e">
        <f t="shared" ref="Z14:Z17" si="1">X14-Y14</f>
        <v>#REF!</v>
      </c>
    </row>
    <row r="15" spans="1:27" ht="23.25" customHeight="1">
      <c r="A15" s="160" t="s">
        <v>68</v>
      </c>
      <c r="B15" s="160"/>
      <c r="C15" s="23"/>
      <c r="D15" s="23"/>
      <c r="E15" s="125">
        <f t="shared" ref="E15:V15" si="2">SUM(E16:E17)</f>
        <v>3010576.8099999996</v>
      </c>
      <c r="F15" s="125">
        <f t="shared" si="2"/>
        <v>0</v>
      </c>
      <c r="G15" s="16">
        <f t="shared" si="2"/>
        <v>0</v>
      </c>
      <c r="H15" s="125">
        <f t="shared" si="2"/>
        <v>0</v>
      </c>
      <c r="I15" s="125">
        <f t="shared" si="2"/>
        <v>1010.25</v>
      </c>
      <c r="J15" s="125">
        <f t="shared" si="2"/>
        <v>0</v>
      </c>
      <c r="K15" s="125">
        <f t="shared" si="2"/>
        <v>6876.1</v>
      </c>
      <c r="L15" s="125">
        <f t="shared" si="2"/>
        <v>3010576.8099999996</v>
      </c>
      <c r="M15" s="125">
        <f t="shared" si="2"/>
        <v>0</v>
      </c>
      <c r="N15" s="125">
        <f t="shared" si="2"/>
        <v>0</v>
      </c>
      <c r="O15" s="125">
        <f t="shared" si="2"/>
        <v>0</v>
      </c>
      <c r="P15" s="125">
        <f t="shared" si="2"/>
        <v>0</v>
      </c>
      <c r="Q15" s="125">
        <f t="shared" si="2"/>
        <v>0</v>
      </c>
      <c r="R15" s="125">
        <f t="shared" si="2"/>
        <v>0</v>
      </c>
      <c r="S15" s="125">
        <f t="shared" si="2"/>
        <v>0</v>
      </c>
      <c r="T15" s="125">
        <f t="shared" si="2"/>
        <v>0</v>
      </c>
      <c r="U15" s="125">
        <f t="shared" si="2"/>
        <v>0</v>
      </c>
      <c r="V15" s="125">
        <f t="shared" si="2"/>
        <v>0</v>
      </c>
      <c r="X15" s="79">
        <f>'Приложение 1'!T11</f>
        <v>0</v>
      </c>
      <c r="Y15" s="79">
        <f t="shared" si="0"/>
        <v>2980.0314872556296</v>
      </c>
      <c r="Z15" s="17">
        <f t="shared" si="1"/>
        <v>-2980.0314872556296</v>
      </c>
    </row>
    <row r="16" spans="1:27" ht="9" customHeight="1">
      <c r="A16" s="123">
        <v>1</v>
      </c>
      <c r="B16" s="124" t="s">
        <v>49</v>
      </c>
      <c r="C16" s="23" t="s">
        <v>91</v>
      </c>
      <c r="D16" s="23"/>
      <c r="E16" s="125">
        <f>F16+H16+L16+N16+P16+R16+S16+T16+U16+V16</f>
        <v>1578614.91</v>
      </c>
      <c r="F16" s="125">
        <v>0</v>
      </c>
      <c r="G16" s="16">
        <v>0</v>
      </c>
      <c r="H16" s="125">
        <v>0</v>
      </c>
      <c r="I16" s="125">
        <v>551.25</v>
      </c>
      <c r="J16" s="125" t="s">
        <v>47</v>
      </c>
      <c r="K16" s="125">
        <v>3438.05</v>
      </c>
      <c r="L16" s="125">
        <v>1578614.91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X16" s="79">
        <f>'Приложение 1'!T12</f>
        <v>4503.95</v>
      </c>
      <c r="Y16" s="79">
        <f t="shared" si="0"/>
        <v>2863.7005170068028</v>
      </c>
      <c r="Z16" s="17">
        <f t="shared" si="1"/>
        <v>1640.249482993197</v>
      </c>
    </row>
    <row r="17" spans="1:26" ht="9" customHeight="1">
      <c r="A17" s="123">
        <v>2</v>
      </c>
      <c r="B17" s="124" t="s">
        <v>50</v>
      </c>
      <c r="C17" s="23" t="s">
        <v>91</v>
      </c>
      <c r="D17" s="23"/>
      <c r="E17" s="125">
        <f>F17+H17+L17+N17+P17+R17+S17+T17+U17+V17</f>
        <v>1431961.9</v>
      </c>
      <c r="F17" s="125">
        <v>0</v>
      </c>
      <c r="G17" s="16">
        <v>0</v>
      </c>
      <c r="H17" s="125">
        <v>0</v>
      </c>
      <c r="I17" s="125">
        <v>459</v>
      </c>
      <c r="J17" s="125" t="s">
        <v>47</v>
      </c>
      <c r="K17" s="125">
        <v>3438.05</v>
      </c>
      <c r="L17" s="125">
        <v>1431961.9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X17" s="79">
        <f>'Приложение 1'!T13</f>
        <v>4503.95</v>
      </c>
      <c r="Y17" s="79">
        <f t="shared" si="0"/>
        <v>3119.7427015250541</v>
      </c>
      <c r="Z17" s="17">
        <f t="shared" si="1"/>
        <v>1384.2072984749457</v>
      </c>
    </row>
  </sheetData>
  <autoFilter ref="A12:AB17"/>
  <mergeCells count="18">
    <mergeCell ref="A15:B15"/>
    <mergeCell ref="O10:P10"/>
    <mergeCell ref="E9:E10"/>
    <mergeCell ref="A14:V14"/>
    <mergeCell ref="G10:H10"/>
    <mergeCell ref="A8:V8"/>
    <mergeCell ref="P7:V7"/>
    <mergeCell ref="A13:V13"/>
    <mergeCell ref="M1:V1"/>
    <mergeCell ref="S9:V9"/>
    <mergeCell ref="I10:L10"/>
    <mergeCell ref="Q10:R10"/>
    <mergeCell ref="O3:V3"/>
    <mergeCell ref="F9:R9"/>
    <mergeCell ref="B9:B11"/>
    <mergeCell ref="M10:N10"/>
    <mergeCell ref="A6:V6"/>
    <mergeCell ref="A9:A11"/>
  </mergeCells>
  <phoneticPr fontId="0" type="noConversion"/>
  <pageMargins left="0.74803149606299213" right="0.19685039370078741" top="1.3779527559055118" bottom="0.43307086614173229" header="1.1023622047244095" footer="0.19685039370078741"/>
  <pageSetup scale="84" fitToHeight="0" orientation="landscape" r:id="rId1"/>
  <headerFooter alignWithMargins="0">
    <oddFooter>&amp;C&amp;"Arial Narrow,обычный"&amp;7&amp;P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10"/>
  <sheetViews>
    <sheetView tabSelected="1" view="pageBreakPreview" topLeftCell="A2" zoomScale="115" zoomScaleNormal="140" zoomScaleSheetLayoutView="115" workbookViewId="0">
      <selection activeCell="H2" sqref="H2:N2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45.75" customHeight="1">
      <c r="A2" s="18"/>
      <c r="B2" s="18"/>
      <c r="C2" s="100"/>
      <c r="D2" s="100"/>
      <c r="E2" s="100"/>
      <c r="F2" s="100"/>
      <c r="G2" s="100"/>
      <c r="H2" s="163" t="s">
        <v>161</v>
      </c>
      <c r="I2" s="163"/>
      <c r="J2" s="163"/>
      <c r="K2" s="163"/>
      <c r="L2" s="163"/>
      <c r="M2" s="163"/>
      <c r="N2" s="163"/>
    </row>
    <row r="3" spans="1:17" s="9" customFormat="1" ht="3" hidden="1" customHeight="1">
      <c r="A3" s="18"/>
      <c r="B3" s="18"/>
      <c r="C3" s="19"/>
      <c r="D3" s="100"/>
      <c r="E3" s="100"/>
      <c r="F3" s="100"/>
      <c r="G3" s="100"/>
      <c r="H3" s="164"/>
      <c r="I3" s="164"/>
      <c r="J3" s="164"/>
      <c r="K3" s="164"/>
      <c r="L3" s="164"/>
      <c r="M3" s="164"/>
      <c r="N3" s="164"/>
    </row>
    <row r="4" spans="1:17" s="9" customFormat="1" ht="18" customHeight="1">
      <c r="A4" s="165" t="s">
        <v>152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7" s="9" customFormat="1" ht="12.75" customHeight="1">
      <c r="A5" s="166" t="s">
        <v>94</v>
      </c>
      <c r="B5" s="166" t="s">
        <v>40</v>
      </c>
      <c r="C5" s="173" t="s">
        <v>9</v>
      </c>
      <c r="D5" s="166" t="s">
        <v>7</v>
      </c>
      <c r="E5" s="168" t="s">
        <v>41</v>
      </c>
      <c r="F5" s="169"/>
      <c r="G5" s="169"/>
      <c r="H5" s="169"/>
      <c r="I5" s="170"/>
      <c r="J5" s="156" t="s">
        <v>10</v>
      </c>
      <c r="K5" s="156"/>
      <c r="L5" s="156"/>
      <c r="M5" s="156"/>
      <c r="N5" s="156"/>
    </row>
    <row r="6" spans="1:17" s="9" customFormat="1" ht="85.5" customHeight="1">
      <c r="A6" s="171"/>
      <c r="B6" s="171"/>
      <c r="C6" s="174"/>
      <c r="D6" s="167"/>
      <c r="E6" s="98" t="s">
        <v>42</v>
      </c>
      <c r="F6" s="98" t="s">
        <v>43</v>
      </c>
      <c r="G6" s="98" t="s">
        <v>44</v>
      </c>
      <c r="H6" s="98" t="s">
        <v>45</v>
      </c>
      <c r="I6" s="98" t="s">
        <v>95</v>
      </c>
      <c r="J6" s="98" t="s">
        <v>42</v>
      </c>
      <c r="K6" s="98" t="s">
        <v>43</v>
      </c>
      <c r="L6" s="98" t="s">
        <v>44</v>
      </c>
      <c r="M6" s="97" t="s">
        <v>45</v>
      </c>
      <c r="N6" s="97" t="s">
        <v>95</v>
      </c>
    </row>
    <row r="7" spans="1:17" s="9" customFormat="1">
      <c r="A7" s="172"/>
      <c r="B7" s="172"/>
      <c r="C7" s="27" t="s">
        <v>11</v>
      </c>
      <c r="D7" s="98" t="s">
        <v>12</v>
      </c>
      <c r="E7" s="98" t="s">
        <v>39</v>
      </c>
      <c r="F7" s="98" t="s">
        <v>39</v>
      </c>
      <c r="G7" s="98" t="s">
        <v>39</v>
      </c>
      <c r="H7" s="98" t="s">
        <v>39</v>
      </c>
      <c r="I7" s="98" t="s">
        <v>39</v>
      </c>
      <c r="J7" s="98" t="s">
        <v>13</v>
      </c>
      <c r="K7" s="98" t="s">
        <v>13</v>
      </c>
      <c r="L7" s="98" t="s">
        <v>13</v>
      </c>
      <c r="M7" s="97" t="s">
        <v>13</v>
      </c>
      <c r="N7" s="97" t="s">
        <v>13</v>
      </c>
    </row>
    <row r="8" spans="1:17" s="9" customFormat="1" ht="9.75" customHeight="1">
      <c r="A8" s="98">
        <v>1</v>
      </c>
      <c r="B8" s="98">
        <v>2</v>
      </c>
      <c r="C8" s="86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</row>
    <row r="9" spans="1:17" s="88" customFormat="1" ht="13.5" customHeight="1">
      <c r="A9" s="156" t="s">
        <v>96</v>
      </c>
      <c r="B9" s="156"/>
      <c r="C9" s="97">
        <f>SUM(C10:C10)</f>
        <v>1098.0999999999999</v>
      </c>
      <c r="D9" s="30">
        <f>SUM(D10:D10)</f>
        <v>46</v>
      </c>
      <c r="E9" s="24">
        <v>0</v>
      </c>
      <c r="F9" s="30">
        <v>0</v>
      </c>
      <c r="G9" s="24">
        <v>0</v>
      </c>
      <c r="H9" s="30">
        <f>SUM(H10:H10)</f>
        <v>2</v>
      </c>
      <c r="I9" s="30">
        <f>SUM(I10:I10)</f>
        <v>2</v>
      </c>
      <c r="J9" s="97">
        <v>0</v>
      </c>
      <c r="K9" s="97">
        <v>0</v>
      </c>
      <c r="L9" s="97">
        <v>0</v>
      </c>
      <c r="M9" s="97">
        <f>SUM(M10:M10)</f>
        <v>3010576.8099999996</v>
      </c>
      <c r="N9" s="97">
        <f>SUM(N10:N10)</f>
        <v>3010576.8099999996</v>
      </c>
      <c r="Q9" s="87" t="e">
        <f>N9+'Приложение 3.1'!#REF!</f>
        <v>#REF!</v>
      </c>
    </row>
    <row r="10" spans="1:17" s="9" customFormat="1" ht="22.5">
      <c r="A10" s="28">
        <v>1</v>
      </c>
      <c r="B10" s="96" t="s">
        <v>65</v>
      </c>
      <c r="C10" s="29">
        <f>'Приложение 1'!J14</f>
        <v>1098.0999999999999</v>
      </c>
      <c r="D10" s="30">
        <f>'Приложение 1'!M14</f>
        <v>46</v>
      </c>
      <c r="E10" s="24">
        <v>0</v>
      </c>
      <c r="F10" s="30">
        <v>0</v>
      </c>
      <c r="G10" s="24">
        <v>0</v>
      </c>
      <c r="H10" s="30">
        <v>2</v>
      </c>
      <c r="I10" s="30">
        <f t="shared" ref="I10" si="0">H10</f>
        <v>2</v>
      </c>
      <c r="J10" s="97">
        <v>0</v>
      </c>
      <c r="K10" s="97">
        <v>0</v>
      </c>
      <c r="L10" s="97">
        <v>0</v>
      </c>
      <c r="M10" s="29">
        <f>'Приложение 1'!N14</f>
        <v>3010576.8099999996</v>
      </c>
      <c r="N10" s="29">
        <f t="shared" ref="N10" si="1">M10</f>
        <v>3010576.8099999996</v>
      </c>
    </row>
  </sheetData>
  <autoFilter ref="A7:Q10"/>
  <mergeCells count="10">
    <mergeCell ref="H2:N2"/>
    <mergeCell ref="H3:N3"/>
    <mergeCell ref="A9:B9"/>
    <mergeCell ref="A4:N4"/>
    <mergeCell ref="D5:D6"/>
    <mergeCell ref="E5:I5"/>
    <mergeCell ref="J5:N5"/>
    <mergeCell ref="A5:A7"/>
    <mergeCell ref="B5:B7"/>
    <mergeCell ref="C5:C6"/>
  </mergeCells>
  <phoneticPr fontId="0" type="noConversion"/>
  <pageMargins left="0.74803149606299213" right="0.19685039370078741" top="1.377952755905511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view="pageBreakPreview" topLeftCell="A7" zoomScale="140" zoomScaleNormal="140" zoomScaleSheetLayoutView="140" workbookViewId="0">
      <selection activeCell="K20" sqref="K20"/>
    </sheetView>
  </sheetViews>
  <sheetFormatPr defaultRowHeight="27.75" customHeight="1"/>
  <cols>
    <col min="1" max="1" width="3.1640625" style="18" customWidth="1"/>
    <col min="2" max="2" width="38.83203125" style="65" customWidth="1"/>
    <col min="3" max="3" width="8.6640625" style="62" customWidth="1"/>
    <col min="4" max="4" width="8.6640625" style="65" customWidth="1"/>
    <col min="5" max="5" width="5.33203125" style="26" customWidth="1"/>
    <col min="6" max="6" width="11.83203125" style="26" customWidth="1"/>
    <col min="7" max="8" width="2.33203125" style="26" customWidth="1"/>
    <col min="9" max="10" width="9" style="19" customWidth="1"/>
    <col min="11" max="11" width="7.1640625" style="64" customWidth="1"/>
    <col min="12" max="12" width="11.1640625" style="63" customWidth="1"/>
    <col min="13" max="13" width="9.83203125" style="63" customWidth="1"/>
    <col min="14" max="14" width="9.6640625" style="63" customWidth="1"/>
    <col min="15" max="15" width="8.83203125" style="63" customWidth="1"/>
    <col min="16" max="16" width="12.5" style="63" customWidth="1"/>
    <col min="17" max="17" width="11.6640625" style="63" customWidth="1"/>
    <col min="18" max="18" width="7.1640625" style="63" customWidth="1"/>
    <col min="19" max="19" width="5.5" style="62" customWidth="1"/>
    <col min="20" max="21" width="9.33203125" style="69"/>
    <col min="22" max="16384" width="9.33203125" style="18"/>
  </cols>
  <sheetData>
    <row r="1" spans="1:22" s="9" customFormat="1" ht="45.75" customHeight="1">
      <c r="A1" s="18"/>
      <c r="B1" s="18"/>
      <c r="C1" s="116"/>
      <c r="D1" s="116"/>
      <c r="E1" s="116"/>
      <c r="F1" s="116"/>
      <c r="G1" s="116"/>
      <c r="H1" s="155" t="s">
        <v>157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22" ht="12.75" customHeight="1">
      <c r="A2" s="175" t="s">
        <v>153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22" ht="12" customHeight="1">
      <c r="A3" s="102"/>
      <c r="B3" s="102"/>
      <c r="C3" s="7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2" ht="15.75" customHeight="1">
      <c r="A4" s="156" t="s">
        <v>94</v>
      </c>
      <c r="B4" s="156" t="s">
        <v>8</v>
      </c>
      <c r="C4" s="178" t="s">
        <v>105</v>
      </c>
      <c r="D4" s="177" t="s">
        <v>104</v>
      </c>
      <c r="E4" s="177" t="s">
        <v>103</v>
      </c>
      <c r="F4" s="177" t="s">
        <v>54</v>
      </c>
      <c r="G4" s="177" t="s">
        <v>55</v>
      </c>
      <c r="H4" s="177" t="s">
        <v>56</v>
      </c>
      <c r="I4" s="181" t="s">
        <v>9</v>
      </c>
      <c r="J4" s="181" t="s">
        <v>102</v>
      </c>
      <c r="K4" s="182" t="s">
        <v>58</v>
      </c>
      <c r="L4" s="161" t="s">
        <v>10</v>
      </c>
      <c r="M4" s="161"/>
      <c r="N4" s="161"/>
      <c r="O4" s="161"/>
      <c r="P4" s="161"/>
      <c r="Q4" s="161"/>
      <c r="R4" s="161"/>
      <c r="S4" s="178" t="s">
        <v>61</v>
      </c>
    </row>
    <row r="5" spans="1:22" ht="18.75" customHeight="1">
      <c r="A5" s="156"/>
      <c r="B5" s="156"/>
      <c r="C5" s="178"/>
      <c r="D5" s="177"/>
      <c r="E5" s="177"/>
      <c r="F5" s="177"/>
      <c r="G5" s="177"/>
      <c r="H5" s="177"/>
      <c r="I5" s="181"/>
      <c r="J5" s="181"/>
      <c r="K5" s="182"/>
      <c r="L5" s="180" t="s">
        <v>70</v>
      </c>
      <c r="M5" s="161" t="s">
        <v>80</v>
      </c>
      <c r="N5" s="161"/>
      <c r="O5" s="161"/>
      <c r="P5" s="161"/>
      <c r="Q5" s="161"/>
      <c r="R5" s="161"/>
      <c r="S5" s="178"/>
    </row>
    <row r="6" spans="1:22" ht="96.75" customHeight="1">
      <c r="A6" s="156"/>
      <c r="B6" s="156"/>
      <c r="C6" s="178"/>
      <c r="D6" s="177"/>
      <c r="E6" s="177"/>
      <c r="F6" s="177"/>
      <c r="G6" s="177"/>
      <c r="H6" s="177"/>
      <c r="I6" s="181"/>
      <c r="J6" s="181"/>
      <c r="K6" s="182"/>
      <c r="L6" s="180"/>
      <c r="M6" s="180" t="s">
        <v>101</v>
      </c>
      <c r="N6" s="180" t="s">
        <v>78</v>
      </c>
      <c r="O6" s="180" t="s">
        <v>79</v>
      </c>
      <c r="P6" s="180" t="s">
        <v>81</v>
      </c>
      <c r="Q6" s="180"/>
      <c r="R6" s="180" t="s">
        <v>100</v>
      </c>
      <c r="S6" s="178"/>
    </row>
    <row r="7" spans="1:22" ht="101.25" customHeight="1">
      <c r="A7" s="156"/>
      <c r="B7" s="156"/>
      <c r="C7" s="178"/>
      <c r="D7" s="177"/>
      <c r="E7" s="177"/>
      <c r="F7" s="177"/>
      <c r="G7" s="177"/>
      <c r="H7" s="177"/>
      <c r="I7" s="181"/>
      <c r="J7" s="181"/>
      <c r="K7" s="182"/>
      <c r="L7" s="180"/>
      <c r="M7" s="180"/>
      <c r="N7" s="180"/>
      <c r="O7" s="180"/>
      <c r="P7" s="126" t="s">
        <v>99</v>
      </c>
      <c r="Q7" s="126" t="s">
        <v>98</v>
      </c>
      <c r="R7" s="180"/>
      <c r="S7" s="178"/>
    </row>
    <row r="8" spans="1:22" ht="15" customHeight="1">
      <c r="A8" s="156"/>
      <c r="B8" s="156"/>
      <c r="C8" s="178"/>
      <c r="D8" s="177"/>
      <c r="E8" s="177"/>
      <c r="F8" s="177"/>
      <c r="G8" s="177"/>
      <c r="H8" s="177"/>
      <c r="I8" s="27" t="s">
        <v>11</v>
      </c>
      <c r="J8" s="27" t="s">
        <v>11</v>
      </c>
      <c r="K8" s="66" t="s">
        <v>12</v>
      </c>
      <c r="L8" s="125" t="s">
        <v>13</v>
      </c>
      <c r="M8" s="125" t="s">
        <v>13</v>
      </c>
      <c r="N8" s="125" t="s">
        <v>13</v>
      </c>
      <c r="O8" s="125" t="s">
        <v>13</v>
      </c>
      <c r="P8" s="125" t="s">
        <v>13</v>
      </c>
      <c r="Q8" s="125" t="s">
        <v>13</v>
      </c>
      <c r="R8" s="125" t="s">
        <v>13</v>
      </c>
      <c r="S8" s="178"/>
    </row>
    <row r="9" spans="1:22" ht="12" customHeight="1">
      <c r="A9" s="66">
        <v>1</v>
      </c>
      <c r="B9" s="66">
        <v>2</v>
      </c>
      <c r="C9" s="73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  <c r="O9" s="66">
        <v>15</v>
      </c>
      <c r="P9" s="66">
        <v>16</v>
      </c>
      <c r="Q9" s="66">
        <v>17</v>
      </c>
      <c r="R9" s="66">
        <v>18</v>
      </c>
      <c r="S9" s="66">
        <v>19</v>
      </c>
    </row>
    <row r="10" spans="1:22" ht="14.25" customHeight="1">
      <c r="A10" s="183" t="s">
        <v>97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</row>
    <row r="11" spans="1:22" ht="9" customHeight="1">
      <c r="A11" s="184" t="s">
        <v>65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71"/>
      <c r="U11" s="71"/>
      <c r="V11" s="69"/>
    </row>
    <row r="12" spans="1:22" ht="9" customHeight="1">
      <c r="A12" s="50">
        <v>1</v>
      </c>
      <c r="B12" s="120" t="s">
        <v>88</v>
      </c>
      <c r="C12" s="45" t="s">
        <v>119</v>
      </c>
      <c r="D12" s="55" t="s">
        <v>118</v>
      </c>
      <c r="E12" s="122" t="s">
        <v>87</v>
      </c>
      <c r="F12" s="122" t="s">
        <v>30</v>
      </c>
      <c r="G12" s="43">
        <v>2</v>
      </c>
      <c r="H12" s="43">
        <v>2</v>
      </c>
      <c r="I12" s="121">
        <v>531.5</v>
      </c>
      <c r="J12" s="121">
        <v>516.20000000000005</v>
      </c>
      <c r="K12" s="43">
        <v>15</v>
      </c>
      <c r="L12" s="54">
        <f>'Приложение 2.1'!G14</f>
        <v>1777682.4</v>
      </c>
      <c r="M12" s="121">
        <v>0</v>
      </c>
      <c r="N12" s="121">
        <v>0</v>
      </c>
      <c r="O12" s="121">
        <v>0</v>
      </c>
      <c r="P12" s="121">
        <f t="shared" ref="P12" si="0">L12</f>
        <v>1777682.4</v>
      </c>
      <c r="Q12" s="121">
        <v>0</v>
      </c>
      <c r="R12" s="121">
        <v>0</v>
      </c>
      <c r="S12" s="45" t="s">
        <v>84</v>
      </c>
      <c r="T12" s="40"/>
      <c r="U12" s="41"/>
      <c r="V12" s="69"/>
    </row>
    <row r="13" spans="1:22" ht="28.5" customHeight="1">
      <c r="A13" s="179" t="s">
        <v>66</v>
      </c>
      <c r="B13" s="179"/>
      <c r="C13" s="45"/>
      <c r="D13" s="120"/>
      <c r="E13" s="50" t="s">
        <v>64</v>
      </c>
      <c r="F13" s="50" t="s">
        <v>64</v>
      </c>
      <c r="G13" s="50" t="s">
        <v>64</v>
      </c>
      <c r="H13" s="50" t="s">
        <v>64</v>
      </c>
      <c r="I13" s="51">
        <f>SUM(I12)</f>
        <v>531.5</v>
      </c>
      <c r="J13" s="51">
        <f t="shared" ref="J13:R13" si="1">SUM(J12)</f>
        <v>516.20000000000005</v>
      </c>
      <c r="K13" s="52">
        <f t="shared" si="1"/>
        <v>15</v>
      </c>
      <c r="L13" s="51">
        <f t="shared" si="1"/>
        <v>1777682.4</v>
      </c>
      <c r="M13" s="51">
        <f t="shared" si="1"/>
        <v>0</v>
      </c>
      <c r="N13" s="51">
        <f t="shared" si="1"/>
        <v>0</v>
      </c>
      <c r="O13" s="51">
        <f t="shared" si="1"/>
        <v>0</v>
      </c>
      <c r="P13" s="51">
        <f t="shared" si="1"/>
        <v>1777682.4</v>
      </c>
      <c r="Q13" s="51">
        <f t="shared" si="1"/>
        <v>0</v>
      </c>
      <c r="R13" s="51">
        <f t="shared" si="1"/>
        <v>0</v>
      </c>
      <c r="S13" s="121"/>
      <c r="T13" s="40"/>
      <c r="U13" s="70"/>
      <c r="V13" s="69"/>
    </row>
    <row r="14" spans="1:22" ht="17.25" customHeight="1">
      <c r="A14" s="183" t="s">
        <v>93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42"/>
      <c r="U14" s="42"/>
      <c r="V14" s="69"/>
    </row>
    <row r="15" spans="1:22" ht="9" customHeight="1">
      <c r="A15" s="184" t="s">
        <v>65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71"/>
      <c r="U15" s="71"/>
    </row>
    <row r="16" spans="1:22" ht="9" customHeight="1">
      <c r="A16" s="50">
        <v>1</v>
      </c>
      <c r="B16" s="120" t="s">
        <v>89</v>
      </c>
      <c r="C16" s="45" t="s">
        <v>119</v>
      </c>
      <c r="D16" s="55" t="s">
        <v>118</v>
      </c>
      <c r="E16" s="122" t="s">
        <v>0</v>
      </c>
      <c r="F16" s="122" t="s">
        <v>30</v>
      </c>
      <c r="G16" s="43">
        <v>2</v>
      </c>
      <c r="H16" s="43">
        <v>1</v>
      </c>
      <c r="I16" s="121">
        <v>510.7</v>
      </c>
      <c r="J16" s="121">
        <v>424.1</v>
      </c>
      <c r="K16" s="43">
        <v>20</v>
      </c>
      <c r="L16" s="54">
        <f>'Приложение 2.1'!G18</f>
        <v>1794243.77</v>
      </c>
      <c r="M16" s="121">
        <v>0</v>
      </c>
      <c r="N16" s="121">
        <v>0</v>
      </c>
      <c r="O16" s="121">
        <v>0</v>
      </c>
      <c r="P16" s="121">
        <f t="shared" ref="P16:P17" si="2">L16</f>
        <v>1794243.77</v>
      </c>
      <c r="Q16" s="121">
        <v>0</v>
      </c>
      <c r="R16" s="121">
        <v>0</v>
      </c>
      <c r="S16" s="45" t="s">
        <v>85</v>
      </c>
      <c r="T16" s="40"/>
      <c r="U16" s="41"/>
    </row>
    <row r="17" spans="1:22" ht="9" customHeight="1">
      <c r="A17" s="50">
        <v>1</v>
      </c>
      <c r="B17" s="120" t="s">
        <v>90</v>
      </c>
      <c r="C17" s="45" t="s">
        <v>119</v>
      </c>
      <c r="D17" s="55" t="s">
        <v>118</v>
      </c>
      <c r="E17" s="122" t="s">
        <v>86</v>
      </c>
      <c r="F17" s="122" t="s">
        <v>30</v>
      </c>
      <c r="G17" s="43">
        <v>2</v>
      </c>
      <c r="H17" s="43">
        <v>2</v>
      </c>
      <c r="I17" s="121">
        <v>534.20000000000005</v>
      </c>
      <c r="J17" s="121">
        <v>488.2</v>
      </c>
      <c r="K17" s="43">
        <v>20</v>
      </c>
      <c r="L17" s="54">
        <f>'Приложение 2.1'!G19</f>
        <v>2077948.97</v>
      </c>
      <c r="M17" s="121">
        <v>0</v>
      </c>
      <c r="N17" s="121">
        <v>0</v>
      </c>
      <c r="O17" s="121">
        <v>0</v>
      </c>
      <c r="P17" s="121">
        <f t="shared" si="2"/>
        <v>2077948.97</v>
      </c>
      <c r="Q17" s="121">
        <v>0</v>
      </c>
      <c r="R17" s="121">
        <v>0</v>
      </c>
      <c r="S17" s="45" t="s">
        <v>85</v>
      </c>
      <c r="T17" s="40"/>
      <c r="U17" s="41"/>
    </row>
    <row r="18" spans="1:22" ht="24.75" customHeight="1">
      <c r="A18" s="179" t="s">
        <v>66</v>
      </c>
      <c r="B18" s="179"/>
      <c r="C18" s="45"/>
      <c r="D18" s="120"/>
      <c r="E18" s="50" t="s">
        <v>64</v>
      </c>
      <c r="F18" s="50" t="s">
        <v>64</v>
      </c>
      <c r="G18" s="50" t="s">
        <v>64</v>
      </c>
      <c r="H18" s="50" t="s">
        <v>64</v>
      </c>
      <c r="I18" s="51">
        <f>SUM(I16:I17)</f>
        <v>1044.9000000000001</v>
      </c>
      <c r="J18" s="51">
        <f t="shared" ref="J18:R18" si="3">SUM(J16:J17)</f>
        <v>912.3</v>
      </c>
      <c r="K18" s="52">
        <f t="shared" si="3"/>
        <v>40</v>
      </c>
      <c r="L18" s="51">
        <f t="shared" si="3"/>
        <v>3872192.74</v>
      </c>
      <c r="M18" s="51">
        <f t="shared" si="3"/>
        <v>0</v>
      </c>
      <c r="N18" s="51">
        <f t="shared" si="3"/>
        <v>0</v>
      </c>
      <c r="O18" s="51">
        <f t="shared" si="3"/>
        <v>0</v>
      </c>
      <c r="P18" s="51">
        <f t="shared" si="3"/>
        <v>3872192.74</v>
      </c>
      <c r="Q18" s="51">
        <f t="shared" si="3"/>
        <v>0</v>
      </c>
      <c r="R18" s="51">
        <f t="shared" si="3"/>
        <v>0</v>
      </c>
      <c r="S18" s="121"/>
      <c r="T18" s="40"/>
      <c r="U18" s="70"/>
    </row>
    <row r="19" spans="1:22" ht="9" customHeight="1">
      <c r="E19" s="116"/>
      <c r="F19" s="116"/>
      <c r="G19" s="116"/>
      <c r="H19" s="116"/>
      <c r="V19" s="69"/>
    </row>
    <row r="20" spans="1:22" ht="27.75" customHeight="1">
      <c r="E20" s="116"/>
      <c r="F20" s="116"/>
      <c r="G20" s="116"/>
      <c r="H20" s="116"/>
      <c r="V20" s="69"/>
    </row>
    <row r="21" spans="1:22" ht="27.75" customHeight="1">
      <c r="E21" s="116"/>
      <c r="F21" s="116"/>
      <c r="G21" s="116"/>
      <c r="H21" s="116"/>
    </row>
    <row r="22" spans="1:22" ht="27.75" customHeight="1">
      <c r="E22" s="116"/>
      <c r="F22" s="116"/>
      <c r="G22" s="116"/>
      <c r="H22" s="116"/>
    </row>
    <row r="23" spans="1:22" ht="27.75" customHeight="1">
      <c r="E23" s="116"/>
      <c r="F23" s="116"/>
      <c r="G23" s="116"/>
      <c r="H23" s="116"/>
    </row>
    <row r="24" spans="1:22" ht="27.75" customHeight="1">
      <c r="E24" s="116"/>
      <c r="F24" s="116"/>
      <c r="G24" s="116"/>
      <c r="H24" s="116"/>
    </row>
  </sheetData>
  <sheetProtection selectLockedCells="1" selectUnlockedCells="1"/>
  <autoFilter ref="A9:V18"/>
  <mergeCells count="28">
    <mergeCell ref="A14:S14"/>
    <mergeCell ref="A18:B18"/>
    <mergeCell ref="A15:S15"/>
    <mergeCell ref="A10:S10"/>
    <mergeCell ref="A13:B13"/>
    <mergeCell ref="A11:S11"/>
    <mergeCell ref="M6:M7"/>
    <mergeCell ref="N6:N7"/>
    <mergeCell ref="O6:O7"/>
    <mergeCell ref="L4:R4"/>
    <mergeCell ref="M5:R5"/>
    <mergeCell ref="E4:E8"/>
    <mergeCell ref="R6:R7"/>
    <mergeCell ref="C4:C8"/>
    <mergeCell ref="H4:H8"/>
    <mergeCell ref="P6:Q6"/>
    <mergeCell ref="I4:I7"/>
    <mergeCell ref="J4:J7"/>
    <mergeCell ref="K4:K7"/>
    <mergeCell ref="L5:L7"/>
    <mergeCell ref="A2:S2"/>
    <mergeCell ref="A4:A8"/>
    <mergeCell ref="B4:B8"/>
    <mergeCell ref="D4:D8"/>
    <mergeCell ref="F4:F8"/>
    <mergeCell ref="G4:G8"/>
    <mergeCell ref="S4:S8"/>
    <mergeCell ref="H1:S1"/>
  </mergeCells>
  <pageMargins left="0.74803149606299213" right="0.19685039370078741" top="1.3779527559055118" bottom="0.43307086614173229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"/>
  <sheetViews>
    <sheetView view="pageBreakPreview" zoomScale="120" zoomScaleNormal="126" zoomScaleSheetLayoutView="120" workbookViewId="0">
      <pane ySplit="11" topLeftCell="A12" activePane="bottomLeft" state="frozen"/>
      <selection pane="bottomLeft" activeCell="I20" sqref="I20"/>
    </sheetView>
  </sheetViews>
  <sheetFormatPr defaultRowHeight="12.75"/>
  <cols>
    <col min="1" max="1" width="4.1640625" style="9" customWidth="1"/>
    <col min="2" max="2" width="35.8320312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1.33203125" style="7" customWidth="1"/>
    <col min="8" max="8" width="9.83203125" style="7" customWidth="1"/>
    <col min="9" max="9" width="10.33203125" style="7" customWidth="1"/>
    <col min="10" max="10" width="7.6640625" style="75" hidden="1" customWidth="1"/>
    <col min="11" max="11" width="10.1640625" style="7" customWidth="1"/>
    <col min="12" max="12" width="8" style="75" hidden="1" customWidth="1"/>
    <col min="13" max="13" width="8.5" style="7" customWidth="1"/>
    <col min="14" max="14" width="6.5" style="75" hidden="1" customWidth="1"/>
    <col min="15" max="15" width="9" style="7" customWidth="1"/>
    <col min="16" max="16" width="7" style="75" hidden="1" customWidth="1"/>
    <col min="17" max="17" width="8.5" style="7" customWidth="1"/>
    <col min="18" max="18" width="6.33203125" style="75" hidden="1" customWidth="1"/>
    <col min="19" max="19" width="9.83203125" style="7" customWidth="1"/>
    <col min="20" max="20" width="3.33203125" style="77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5.83203125" style="10" customWidth="1"/>
    <col min="26" max="26" width="7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hidden="1" customWidth="1"/>
    <col min="40" max="40" width="8.33203125" style="63" hidden="1" customWidth="1"/>
    <col min="41" max="41" width="13.6640625" style="63" hidden="1" customWidth="1"/>
    <col min="42" max="46" width="14" style="63" hidden="1" customWidth="1"/>
    <col min="47" max="47" width="9.5" style="63" hidden="1" customWidth="1"/>
    <col min="48" max="48" width="9" style="63" hidden="1" customWidth="1"/>
    <col min="49" max="49" width="8.5" style="63" hidden="1" customWidth="1"/>
    <col min="50" max="51" width="14" style="63" hidden="1" customWidth="1"/>
    <col min="52" max="52" width="8.33203125" style="63" hidden="1" customWidth="1"/>
    <col min="53" max="53" width="8.6640625" style="63" hidden="1" customWidth="1"/>
    <col min="54" max="57" width="9.5" style="9" hidden="1" customWidth="1"/>
    <col min="58" max="58" width="10" style="9" hidden="1" customWidth="1"/>
    <col min="59" max="63" width="9.5" style="9" hidden="1" customWidth="1"/>
    <col min="64" max="76" width="9.33203125" style="9" hidden="1" customWidth="1"/>
    <col min="77" max="77" width="9.33203125" style="108" hidden="1" customWidth="1"/>
    <col min="78" max="78" width="9.5" style="108" hidden="1" customWidth="1"/>
    <col min="79" max="79" width="10.6640625" style="9" hidden="1" customWidth="1"/>
    <col min="80" max="81" width="9.33203125" style="9" hidden="1" customWidth="1"/>
    <col min="82" max="82" width="0" style="9" hidden="1" customWidth="1"/>
    <col min="83" max="16384" width="9.33203125" style="9"/>
  </cols>
  <sheetData>
    <row r="1" spans="1:81" s="119" customFormat="1" ht="45.75" customHeight="1">
      <c r="AB1" s="155" t="s">
        <v>156</v>
      </c>
      <c r="AC1" s="155"/>
      <c r="AD1" s="155"/>
      <c r="AE1" s="155"/>
      <c r="AF1" s="155"/>
      <c r="AG1" s="155"/>
      <c r="AH1" s="155"/>
      <c r="AI1" s="155"/>
      <c r="AJ1" s="155"/>
      <c r="AK1" s="155"/>
      <c r="AL1" s="155"/>
    </row>
    <row r="2" spans="1:81" s="18" customFormat="1" ht="12.75" customHeight="1">
      <c r="A2" s="117"/>
      <c r="B2" s="101"/>
      <c r="C2" s="117"/>
      <c r="D2" s="117"/>
      <c r="E2" s="117"/>
      <c r="F2" s="117"/>
      <c r="G2" s="118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BY2" s="69"/>
      <c r="BZ2" s="69"/>
    </row>
    <row r="3" spans="1:81" s="18" customFormat="1" ht="12" customHeight="1">
      <c r="A3" s="138" t="s">
        <v>154</v>
      </c>
      <c r="B3" s="138"/>
      <c r="C3" s="210"/>
      <c r="D3" s="210"/>
      <c r="E3" s="210"/>
      <c r="F3" s="210"/>
      <c r="G3" s="138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138"/>
      <c r="AK3" s="138"/>
      <c r="AL3" s="210"/>
      <c r="BY3" s="69"/>
      <c r="BZ3" s="69"/>
    </row>
    <row r="4" spans="1:81" s="18" customFormat="1" ht="12" customHeight="1">
      <c r="A4" s="102"/>
      <c r="B4" s="102"/>
      <c r="C4" s="102"/>
      <c r="D4" s="102"/>
      <c r="E4" s="102"/>
      <c r="F4" s="102"/>
      <c r="G4" s="115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76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Y4" s="103"/>
      <c r="BZ4" s="103"/>
    </row>
    <row r="5" spans="1:81" ht="21" customHeight="1">
      <c r="A5" s="166" t="s">
        <v>94</v>
      </c>
      <c r="B5" s="166" t="s">
        <v>8</v>
      </c>
      <c r="C5" s="211" t="s">
        <v>102</v>
      </c>
      <c r="D5" s="211" t="s">
        <v>120</v>
      </c>
      <c r="E5" s="127"/>
      <c r="F5" s="127"/>
      <c r="G5" s="201" t="s">
        <v>31</v>
      </c>
      <c r="H5" s="156" t="s">
        <v>72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68" t="s">
        <v>32</v>
      </c>
      <c r="AF5" s="169"/>
      <c r="AG5" s="169"/>
      <c r="AH5" s="169"/>
      <c r="AI5" s="169"/>
      <c r="AJ5" s="169"/>
      <c r="AK5" s="169"/>
      <c r="AL5" s="170"/>
      <c r="AN5" s="218" t="s">
        <v>106</v>
      </c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20"/>
      <c r="AZ5" s="161" t="s">
        <v>121</v>
      </c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 t="s">
        <v>137</v>
      </c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Y5" s="189" t="s">
        <v>139</v>
      </c>
      <c r="BZ5" s="189" t="s">
        <v>140</v>
      </c>
      <c r="CA5" s="161" t="s">
        <v>141</v>
      </c>
      <c r="CB5" s="161" t="s">
        <v>142</v>
      </c>
      <c r="CC5" s="161" t="s">
        <v>143</v>
      </c>
    </row>
    <row r="6" spans="1:81" ht="21" customHeight="1">
      <c r="A6" s="202"/>
      <c r="B6" s="202"/>
      <c r="C6" s="212"/>
      <c r="D6" s="212"/>
      <c r="E6" s="128"/>
      <c r="F6" s="128"/>
      <c r="G6" s="189"/>
      <c r="H6" s="168" t="s">
        <v>107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  <c r="T6" s="185" t="s">
        <v>34</v>
      </c>
      <c r="U6" s="197"/>
      <c r="V6" s="185" t="s">
        <v>35</v>
      </c>
      <c r="W6" s="206"/>
      <c r="X6" s="186"/>
      <c r="Y6" s="185" t="s">
        <v>36</v>
      </c>
      <c r="Z6" s="197"/>
      <c r="AA6" s="185" t="s">
        <v>37</v>
      </c>
      <c r="AB6" s="197"/>
      <c r="AC6" s="185" t="s">
        <v>38</v>
      </c>
      <c r="AD6" s="197"/>
      <c r="AE6" s="196" t="s">
        <v>2</v>
      </c>
      <c r="AF6" s="197"/>
      <c r="AG6" s="196" t="s">
        <v>108</v>
      </c>
      <c r="AH6" s="197"/>
      <c r="AI6" s="203" t="s">
        <v>109</v>
      </c>
      <c r="AJ6" s="203" t="s">
        <v>110</v>
      </c>
      <c r="AK6" s="203" t="s">
        <v>111</v>
      </c>
      <c r="AL6" s="203" t="s">
        <v>5</v>
      </c>
      <c r="AN6" s="221" t="s">
        <v>122</v>
      </c>
      <c r="AO6" s="221" t="s">
        <v>123</v>
      </c>
      <c r="AP6" s="221" t="s">
        <v>124</v>
      </c>
      <c r="AQ6" s="221" t="s">
        <v>125</v>
      </c>
      <c r="AR6" s="221" t="s">
        <v>126</v>
      </c>
      <c r="AS6" s="221" t="s">
        <v>127</v>
      </c>
      <c r="AT6" s="221" t="s">
        <v>128</v>
      </c>
      <c r="AU6" s="221" t="s">
        <v>129</v>
      </c>
      <c r="AV6" s="221" t="s">
        <v>130</v>
      </c>
      <c r="AW6" s="221" t="s">
        <v>131</v>
      </c>
      <c r="AX6" s="221" t="s">
        <v>132</v>
      </c>
      <c r="AY6" s="221" t="s">
        <v>133</v>
      </c>
      <c r="AZ6" s="221" t="s">
        <v>122</v>
      </c>
      <c r="BA6" s="221" t="s">
        <v>123</v>
      </c>
      <c r="BB6" s="221" t="s">
        <v>124</v>
      </c>
      <c r="BC6" s="221" t="s">
        <v>125</v>
      </c>
      <c r="BD6" s="221" t="s">
        <v>126</v>
      </c>
      <c r="BE6" s="221" t="s">
        <v>127</v>
      </c>
      <c r="BF6" s="221" t="s">
        <v>128</v>
      </c>
      <c r="BG6" s="221" t="s">
        <v>129</v>
      </c>
      <c r="BH6" s="221" t="s">
        <v>130</v>
      </c>
      <c r="BI6" s="221" t="s">
        <v>131</v>
      </c>
      <c r="BJ6" s="221" t="s">
        <v>132</v>
      </c>
      <c r="BK6" s="221" t="s">
        <v>133</v>
      </c>
      <c r="BL6" s="180" t="s">
        <v>122</v>
      </c>
      <c r="BM6" s="180" t="s">
        <v>123</v>
      </c>
      <c r="BN6" s="180" t="s">
        <v>124</v>
      </c>
      <c r="BO6" s="180" t="s">
        <v>125</v>
      </c>
      <c r="BP6" s="180" t="s">
        <v>126</v>
      </c>
      <c r="BQ6" s="180" t="s">
        <v>127</v>
      </c>
      <c r="BR6" s="180" t="s">
        <v>128</v>
      </c>
      <c r="BS6" s="180" t="s">
        <v>129</v>
      </c>
      <c r="BT6" s="180" t="s">
        <v>130</v>
      </c>
      <c r="BU6" s="180" t="s">
        <v>131</v>
      </c>
      <c r="BV6" s="180" t="s">
        <v>132</v>
      </c>
      <c r="BW6" s="180" t="s">
        <v>133</v>
      </c>
      <c r="BY6" s="189"/>
      <c r="BZ6" s="189"/>
      <c r="CA6" s="161"/>
      <c r="CB6" s="161"/>
      <c r="CC6" s="161"/>
    </row>
    <row r="7" spans="1:81" ht="78" customHeight="1">
      <c r="A7" s="202"/>
      <c r="B7" s="202"/>
      <c r="C7" s="213"/>
      <c r="D7" s="213"/>
      <c r="E7" s="128"/>
      <c r="F7" s="128"/>
      <c r="G7" s="190"/>
      <c r="H7" s="130" t="s">
        <v>112</v>
      </c>
      <c r="I7" s="130" t="s">
        <v>144</v>
      </c>
      <c r="J7" s="194" t="s">
        <v>145</v>
      </c>
      <c r="K7" s="195"/>
      <c r="L7" s="194" t="s">
        <v>146</v>
      </c>
      <c r="M7" s="195"/>
      <c r="N7" s="194" t="s">
        <v>147</v>
      </c>
      <c r="O7" s="195"/>
      <c r="P7" s="194" t="s">
        <v>148</v>
      </c>
      <c r="Q7" s="195"/>
      <c r="R7" s="194" t="s">
        <v>149</v>
      </c>
      <c r="S7" s="195"/>
      <c r="T7" s="198"/>
      <c r="U7" s="199"/>
      <c r="V7" s="187"/>
      <c r="W7" s="207"/>
      <c r="X7" s="188"/>
      <c r="Y7" s="198"/>
      <c r="Z7" s="199"/>
      <c r="AA7" s="198"/>
      <c r="AB7" s="199"/>
      <c r="AC7" s="198"/>
      <c r="AD7" s="199"/>
      <c r="AE7" s="198"/>
      <c r="AF7" s="199"/>
      <c r="AG7" s="198"/>
      <c r="AH7" s="199"/>
      <c r="AI7" s="214"/>
      <c r="AJ7" s="205"/>
      <c r="AK7" s="205"/>
      <c r="AL7" s="205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Y7" s="189"/>
      <c r="BZ7" s="189"/>
      <c r="CA7" s="161"/>
      <c r="CB7" s="161"/>
      <c r="CC7" s="161"/>
    </row>
    <row r="8" spans="1:81" ht="9" customHeight="1">
      <c r="A8" s="202"/>
      <c r="B8" s="202"/>
      <c r="C8" s="173" t="s">
        <v>73</v>
      </c>
      <c r="D8" s="173" t="s">
        <v>73</v>
      </c>
      <c r="E8" s="128"/>
      <c r="F8" s="128"/>
      <c r="G8" s="201" t="s">
        <v>13</v>
      </c>
      <c r="H8" s="173" t="s">
        <v>13</v>
      </c>
      <c r="I8" s="173" t="s">
        <v>13</v>
      </c>
      <c r="J8" s="173" t="s">
        <v>113</v>
      </c>
      <c r="K8" s="173" t="s">
        <v>13</v>
      </c>
      <c r="L8" s="173" t="s">
        <v>113</v>
      </c>
      <c r="M8" s="173" t="s">
        <v>13</v>
      </c>
      <c r="N8" s="173" t="s">
        <v>113</v>
      </c>
      <c r="O8" s="173" t="s">
        <v>13</v>
      </c>
      <c r="P8" s="173" t="s">
        <v>113</v>
      </c>
      <c r="Q8" s="173" t="s">
        <v>13</v>
      </c>
      <c r="R8" s="173" t="s">
        <v>113</v>
      </c>
      <c r="S8" s="173" t="s">
        <v>13</v>
      </c>
      <c r="T8" s="215" t="s">
        <v>39</v>
      </c>
      <c r="U8" s="166" t="s">
        <v>13</v>
      </c>
      <c r="V8" s="203" t="s">
        <v>138</v>
      </c>
      <c r="W8" s="201" t="s">
        <v>73</v>
      </c>
      <c r="X8" s="201" t="s">
        <v>13</v>
      </c>
      <c r="Y8" s="166" t="s">
        <v>73</v>
      </c>
      <c r="Z8" s="166" t="s">
        <v>13</v>
      </c>
      <c r="AA8" s="166" t="s">
        <v>73</v>
      </c>
      <c r="AB8" s="166" t="s">
        <v>13</v>
      </c>
      <c r="AC8" s="166" t="s">
        <v>74</v>
      </c>
      <c r="AD8" s="166" t="s">
        <v>13</v>
      </c>
      <c r="AE8" s="166" t="s">
        <v>73</v>
      </c>
      <c r="AF8" s="166" t="s">
        <v>13</v>
      </c>
      <c r="AG8" s="166" t="s">
        <v>73</v>
      </c>
      <c r="AH8" s="166" t="s">
        <v>13</v>
      </c>
      <c r="AI8" s="166" t="s">
        <v>13</v>
      </c>
      <c r="AJ8" s="166" t="s">
        <v>13</v>
      </c>
      <c r="AK8" s="166" t="s">
        <v>13</v>
      </c>
      <c r="AL8" s="166" t="s">
        <v>13</v>
      </c>
      <c r="AN8" s="201" t="s">
        <v>114</v>
      </c>
      <c r="AO8" s="201" t="s">
        <v>115</v>
      </c>
      <c r="AP8" s="201" t="s">
        <v>115</v>
      </c>
      <c r="AQ8" s="201" t="s">
        <v>115</v>
      </c>
      <c r="AR8" s="201" t="s">
        <v>115</v>
      </c>
      <c r="AS8" s="201" t="s">
        <v>115</v>
      </c>
      <c r="AT8" s="201" t="s">
        <v>116</v>
      </c>
      <c r="AU8" s="201" t="s">
        <v>114</v>
      </c>
      <c r="AV8" s="201" t="s">
        <v>114</v>
      </c>
      <c r="AW8" s="201" t="s">
        <v>114</v>
      </c>
      <c r="AX8" s="201" t="s">
        <v>114</v>
      </c>
      <c r="AY8" s="201" t="s">
        <v>114</v>
      </c>
      <c r="AZ8" s="201" t="s">
        <v>114</v>
      </c>
      <c r="BA8" s="201" t="s">
        <v>115</v>
      </c>
      <c r="BB8" s="201" t="s">
        <v>115</v>
      </c>
      <c r="BC8" s="201" t="s">
        <v>115</v>
      </c>
      <c r="BD8" s="201" t="s">
        <v>115</v>
      </c>
      <c r="BE8" s="201" t="s">
        <v>115</v>
      </c>
      <c r="BF8" s="201" t="s">
        <v>134</v>
      </c>
      <c r="BG8" s="201" t="s">
        <v>114</v>
      </c>
      <c r="BH8" s="201" t="s">
        <v>114</v>
      </c>
      <c r="BI8" s="201" t="s">
        <v>114</v>
      </c>
      <c r="BJ8" s="201" t="s">
        <v>114</v>
      </c>
      <c r="BK8" s="201" t="s">
        <v>114</v>
      </c>
      <c r="BL8" s="161" t="s">
        <v>114</v>
      </c>
      <c r="BM8" s="161" t="s">
        <v>115</v>
      </c>
      <c r="BN8" s="161" t="s">
        <v>115</v>
      </c>
      <c r="BO8" s="161" t="s">
        <v>115</v>
      </c>
      <c r="BP8" s="161" t="s">
        <v>115</v>
      </c>
      <c r="BQ8" s="161" t="s">
        <v>115</v>
      </c>
      <c r="BR8" s="161" t="s">
        <v>134</v>
      </c>
      <c r="BS8" s="161" t="s">
        <v>114</v>
      </c>
      <c r="BT8" s="161" t="s">
        <v>114</v>
      </c>
      <c r="BU8" s="161" t="s">
        <v>114</v>
      </c>
      <c r="BV8" s="161" t="s">
        <v>114</v>
      </c>
      <c r="BW8" s="161" t="s">
        <v>114</v>
      </c>
      <c r="BY8" s="189"/>
      <c r="BZ8" s="189"/>
      <c r="CA8" s="161"/>
      <c r="CB8" s="161"/>
      <c r="CC8" s="161"/>
    </row>
    <row r="9" spans="1:81" ht="9.75" customHeight="1">
      <c r="A9" s="202"/>
      <c r="B9" s="202"/>
      <c r="C9" s="200"/>
      <c r="D9" s="200"/>
      <c r="E9" s="128"/>
      <c r="F9" s="128"/>
      <c r="G9" s="189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16"/>
      <c r="U9" s="202"/>
      <c r="V9" s="204"/>
      <c r="W9" s="189"/>
      <c r="X9" s="189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Y9" s="189"/>
      <c r="BZ9" s="189"/>
      <c r="CA9" s="161"/>
      <c r="CB9" s="161"/>
      <c r="CC9" s="161"/>
    </row>
    <row r="10" spans="1:81" ht="25.5" customHeight="1">
      <c r="A10" s="167"/>
      <c r="B10" s="167"/>
      <c r="C10" s="174"/>
      <c r="D10" s="174"/>
      <c r="E10" s="129"/>
      <c r="F10" s="129"/>
      <c r="G10" s="190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217"/>
      <c r="U10" s="167"/>
      <c r="V10" s="205"/>
      <c r="W10" s="190"/>
      <c r="X10" s="190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Y10" s="190"/>
      <c r="BZ10" s="190"/>
      <c r="CA10" s="161"/>
      <c r="CB10" s="161"/>
      <c r="CC10" s="161"/>
    </row>
    <row r="11" spans="1:81" ht="12" customHeight="1">
      <c r="A11" s="123" t="s">
        <v>14</v>
      </c>
      <c r="B11" s="123" t="s">
        <v>15</v>
      </c>
      <c r="C11" s="123"/>
      <c r="D11" s="123"/>
      <c r="E11" s="123"/>
      <c r="F11" s="123"/>
      <c r="G11" s="123">
        <v>3</v>
      </c>
      <c r="H11" s="123">
        <v>4</v>
      </c>
      <c r="I11" s="123">
        <v>5</v>
      </c>
      <c r="J11" s="123"/>
      <c r="K11" s="123">
        <v>6</v>
      </c>
      <c r="L11" s="123"/>
      <c r="M11" s="123">
        <v>7</v>
      </c>
      <c r="N11" s="123"/>
      <c r="O11" s="123">
        <v>8</v>
      </c>
      <c r="P11" s="123"/>
      <c r="Q11" s="123">
        <v>9</v>
      </c>
      <c r="R11" s="123"/>
      <c r="S11" s="123">
        <v>10</v>
      </c>
      <c r="T11" s="123">
        <v>11</v>
      </c>
      <c r="U11" s="123">
        <v>12</v>
      </c>
      <c r="V11" s="123">
        <v>13</v>
      </c>
      <c r="W11" s="123">
        <v>14</v>
      </c>
      <c r="X11" s="123">
        <v>15</v>
      </c>
      <c r="Y11" s="123">
        <v>16</v>
      </c>
      <c r="Z11" s="123">
        <v>17</v>
      </c>
      <c r="AA11" s="123">
        <v>18</v>
      </c>
      <c r="AB11" s="123">
        <v>19</v>
      </c>
      <c r="AC11" s="123">
        <v>20</v>
      </c>
      <c r="AD11" s="123">
        <v>21</v>
      </c>
      <c r="AE11" s="123">
        <v>22</v>
      </c>
      <c r="AF11" s="123">
        <v>23</v>
      </c>
      <c r="AG11" s="123">
        <v>24</v>
      </c>
      <c r="AH11" s="123">
        <v>25</v>
      </c>
      <c r="AI11" s="123">
        <v>26</v>
      </c>
      <c r="AJ11" s="123">
        <v>27</v>
      </c>
      <c r="AK11" s="123">
        <v>28</v>
      </c>
      <c r="AL11" s="123">
        <v>29</v>
      </c>
      <c r="AN11" s="123">
        <v>30</v>
      </c>
      <c r="AO11" s="123">
        <v>31</v>
      </c>
      <c r="AP11" s="123">
        <v>32</v>
      </c>
      <c r="AQ11" s="123">
        <v>33</v>
      </c>
      <c r="AR11" s="123">
        <v>34</v>
      </c>
      <c r="AS11" s="123">
        <v>35</v>
      </c>
      <c r="AT11" s="123">
        <v>41</v>
      </c>
      <c r="AU11" s="123">
        <v>42</v>
      </c>
      <c r="AV11" s="123">
        <v>43</v>
      </c>
      <c r="AW11" s="123">
        <v>44</v>
      </c>
      <c r="AX11" s="123">
        <v>45</v>
      </c>
      <c r="AY11" s="123">
        <v>46</v>
      </c>
      <c r="AZ11" s="123">
        <v>36</v>
      </c>
      <c r="BA11" s="123">
        <v>37</v>
      </c>
      <c r="BB11" s="123">
        <v>38</v>
      </c>
      <c r="BC11" s="123">
        <v>39</v>
      </c>
      <c r="BD11" s="123">
        <v>40</v>
      </c>
      <c r="BE11" s="123">
        <v>41</v>
      </c>
      <c r="BF11" s="123">
        <v>48</v>
      </c>
      <c r="BG11" s="123">
        <v>49</v>
      </c>
      <c r="BH11" s="123">
        <v>50</v>
      </c>
      <c r="BI11" s="123">
        <v>51</v>
      </c>
      <c r="BJ11" s="123">
        <v>52</v>
      </c>
      <c r="BK11" s="123">
        <v>53</v>
      </c>
      <c r="BL11" s="123">
        <v>42</v>
      </c>
      <c r="BM11" s="123">
        <v>43</v>
      </c>
      <c r="BN11" s="123">
        <v>44</v>
      </c>
      <c r="BO11" s="123">
        <v>45</v>
      </c>
      <c r="BP11" s="123">
        <v>46</v>
      </c>
      <c r="BQ11" s="123">
        <v>47</v>
      </c>
      <c r="BR11" s="123">
        <v>60</v>
      </c>
      <c r="BS11" s="123">
        <v>61</v>
      </c>
      <c r="BT11" s="123">
        <v>62</v>
      </c>
      <c r="BU11" s="123">
        <v>63</v>
      </c>
      <c r="BV11" s="123">
        <v>64</v>
      </c>
      <c r="BW11" s="123">
        <v>65</v>
      </c>
      <c r="BY11" s="105"/>
      <c r="BZ11" s="105"/>
      <c r="CA11" s="105"/>
      <c r="CB11" s="105"/>
    </row>
    <row r="12" spans="1:81" s="18" customFormat="1" ht="15" customHeight="1">
      <c r="A12" s="208" t="s">
        <v>97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79"/>
      <c r="BL12" s="223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5"/>
      <c r="BY12" s="187"/>
      <c r="BZ12" s="188"/>
      <c r="CA12" s="156"/>
      <c r="CB12" s="156"/>
      <c r="CC12" s="156"/>
    </row>
    <row r="13" spans="1:81" s="18" customFormat="1" ht="11.25" customHeight="1">
      <c r="A13" s="151" t="s">
        <v>65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3"/>
      <c r="AN13" s="110" t="e">
        <f>I13/'Приложение 1.1'!J11</f>
        <v>#DIV/0!</v>
      </c>
      <c r="AO13" s="110" t="e">
        <f t="shared" ref="AO13:AO15" si="0">K13/J13</f>
        <v>#DIV/0!</v>
      </c>
      <c r="AP13" s="125" t="e">
        <f t="shared" ref="AP13:AP15" si="1">M13/L13</f>
        <v>#DIV/0!</v>
      </c>
      <c r="AQ13" s="125" t="e">
        <f t="shared" ref="AQ13:AQ15" si="2">O13/N13</f>
        <v>#DIV/0!</v>
      </c>
      <c r="AR13" s="125" t="e">
        <f t="shared" ref="AR13:AR15" si="3">Q13/P13</f>
        <v>#DIV/0!</v>
      </c>
      <c r="AS13" s="125" t="e">
        <f t="shared" ref="AS13:AS15" si="4">S13/R13</f>
        <v>#DIV/0!</v>
      </c>
      <c r="AT13" s="125" t="e">
        <f t="shared" ref="AT13:AT15" si="5">U13/T13</f>
        <v>#DIV/0!</v>
      </c>
      <c r="AU13" s="125" t="e">
        <f t="shared" ref="AU13:AU15" si="6">X13/W13</f>
        <v>#DIV/0!</v>
      </c>
      <c r="AV13" s="125" t="e">
        <f t="shared" ref="AV13:AV15" si="7">Z13/Y13</f>
        <v>#DIV/0!</v>
      </c>
      <c r="AW13" s="110" t="e">
        <f t="shared" ref="AW13:AW15" si="8">AB13/AA13</f>
        <v>#DIV/0!</v>
      </c>
      <c r="AX13" s="125" t="e">
        <f t="shared" ref="AX13:AX15" si="9">AH13/AG13</f>
        <v>#DIV/0!</v>
      </c>
      <c r="AY13" s="110" t="e">
        <f>AI13/'Приложение 1.1'!J11</f>
        <v>#DIV/0!</v>
      </c>
      <c r="AZ13" s="110">
        <v>730.08</v>
      </c>
      <c r="BA13" s="110">
        <v>2070.12</v>
      </c>
      <c r="BB13" s="110">
        <v>848.92</v>
      </c>
      <c r="BC13" s="110">
        <v>819.73</v>
      </c>
      <c r="BD13" s="110">
        <v>611.5</v>
      </c>
      <c r="BE13" s="110">
        <v>1080.04</v>
      </c>
      <c r="BF13" s="110">
        <v>2671800.0099999998</v>
      </c>
      <c r="BG13" s="110">
        <f t="shared" ref="BG13:BG15" si="10">IF(V13="ПК",4607.6,4422.85)</f>
        <v>4422.8500000000004</v>
      </c>
      <c r="BH13" s="110">
        <v>8748.57</v>
      </c>
      <c r="BI13" s="110">
        <v>3389.61</v>
      </c>
      <c r="BJ13" s="110">
        <v>5995.76</v>
      </c>
      <c r="BK13" s="110">
        <v>548.62</v>
      </c>
      <c r="BL13" s="74" t="e">
        <f t="shared" ref="BL13:BL15" si="11">IF(AN13&gt;AZ13, "+", " ")</f>
        <v>#DIV/0!</v>
      </c>
      <c r="BM13" s="74" t="e">
        <f t="shared" ref="BM13:BM15" si="12">IF(AO13&gt;BA13, "+", " ")</f>
        <v>#DIV/0!</v>
      </c>
      <c r="BN13" s="74" t="e">
        <f t="shared" ref="BN13:BN15" si="13">IF(AP13&gt;BB13, "+", " ")</f>
        <v>#DIV/0!</v>
      </c>
      <c r="BO13" s="74" t="e">
        <f t="shared" ref="BO13:BO15" si="14">IF(AQ13&gt;BC13, "+", " ")</f>
        <v>#DIV/0!</v>
      </c>
      <c r="BP13" s="74" t="e">
        <f t="shared" ref="BP13:BP15" si="15">IF(AR13&gt;BD13, "+", " ")</f>
        <v>#DIV/0!</v>
      </c>
      <c r="BQ13" s="74" t="e">
        <f t="shared" ref="BQ13:BQ15" si="16">IF(AS13&gt;BE13, "+", " ")</f>
        <v>#DIV/0!</v>
      </c>
      <c r="BR13" s="74" t="e">
        <f t="shared" ref="BR13:BR15" si="17">IF(AT13&gt;BF13, "+", " ")</f>
        <v>#DIV/0!</v>
      </c>
      <c r="BS13" s="74" t="e">
        <f t="shared" ref="BS13:BS15" si="18">IF(AU13&gt;BG13, "+", " ")</f>
        <v>#DIV/0!</v>
      </c>
      <c r="BT13" s="74" t="e">
        <f t="shared" ref="BT13:BT15" si="19">IF(AV13&gt;BH13, "+", " ")</f>
        <v>#DIV/0!</v>
      </c>
      <c r="BU13" s="74" t="e">
        <f t="shared" ref="BU13:BU15" si="20">IF(AW13&gt;BI13, "+", " ")</f>
        <v>#DIV/0!</v>
      </c>
      <c r="BV13" s="74" t="e">
        <f t="shared" ref="BV13:BV15" si="21">IF(AX13&gt;BJ13, "+", " ")</f>
        <v>#DIV/0!</v>
      </c>
      <c r="BW13" s="74" t="e">
        <f t="shared" ref="BW13:BW15" si="22">IF(AY13&gt;BK13, "+", " ")</f>
        <v>#DIV/0!</v>
      </c>
      <c r="BY13" s="74" t="e">
        <f t="shared" ref="BY13:BY15" si="23">AJ13/G13*100</f>
        <v>#DIV/0!</v>
      </c>
      <c r="BZ13" s="112" t="e">
        <f t="shared" ref="BZ13:BZ15" si="24">AK13/G13*100</f>
        <v>#DIV/0!</v>
      </c>
      <c r="CA13" s="113" t="e">
        <f t="shared" ref="CA13:CA15" si="25">G13/W13</f>
        <v>#DIV/0!</v>
      </c>
      <c r="CB13" s="110">
        <f t="shared" ref="CB13:CB15" si="26">IF(V13="ПК",4814.95,4621.88)</f>
        <v>4621.88</v>
      </c>
      <c r="CC13" s="17" t="e">
        <f t="shared" ref="CC13:CC15" si="27">IF(CA13&gt;CB13, "+", " ")</f>
        <v>#DIV/0!</v>
      </c>
    </row>
    <row r="14" spans="1:81" s="18" customFormat="1" ht="9" customHeight="1">
      <c r="A14" s="50">
        <v>1</v>
      </c>
      <c r="B14" s="120" t="s">
        <v>88</v>
      </c>
      <c r="C14" s="121">
        <v>516.20000000000005</v>
      </c>
      <c r="D14" s="106"/>
      <c r="E14" s="121"/>
      <c r="F14" s="121"/>
      <c r="G14" s="54">
        <f t="shared" ref="G14" si="28">ROUND(H14+U14+X14+Z14+AB14+AD14+AF14+AH14+AI14+AJ14+AK14+AL14,2)</f>
        <v>1777682.4</v>
      </c>
      <c r="H14" s="121">
        <f t="shared" ref="H14" si="29">I14+K14+M14+O14+Q14+S14</f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43">
        <v>0</v>
      </c>
      <c r="U14" s="121">
        <v>0</v>
      </c>
      <c r="V14" s="121" t="s">
        <v>91</v>
      </c>
      <c r="W14" s="125">
        <v>460</v>
      </c>
      <c r="X14" s="121">
        <v>1708349</v>
      </c>
      <c r="Y14" s="125">
        <v>0</v>
      </c>
      <c r="Z14" s="125">
        <v>0</v>
      </c>
      <c r="AA14" s="125">
        <v>0</v>
      </c>
      <c r="AB14" s="125">
        <v>0</v>
      </c>
      <c r="AC14" s="125">
        <v>0</v>
      </c>
      <c r="AD14" s="125">
        <v>0</v>
      </c>
      <c r="AE14" s="125">
        <v>0</v>
      </c>
      <c r="AF14" s="125">
        <v>0</v>
      </c>
      <c r="AG14" s="125">
        <v>0</v>
      </c>
      <c r="AH14" s="125">
        <v>0</v>
      </c>
      <c r="AI14" s="125">
        <v>0</v>
      </c>
      <c r="AJ14" s="125">
        <v>41488.660000000003</v>
      </c>
      <c r="AK14" s="125">
        <v>27844.74</v>
      </c>
      <c r="AL14" s="125">
        <v>0</v>
      </c>
      <c r="AN14" s="110">
        <f>I14/'Приложение 1.1'!J12</f>
        <v>0</v>
      </c>
      <c r="AO14" s="110" t="e">
        <f t="shared" si="0"/>
        <v>#DIV/0!</v>
      </c>
      <c r="AP14" s="110" t="e">
        <f t="shared" si="1"/>
        <v>#DIV/0!</v>
      </c>
      <c r="AQ14" s="110" t="e">
        <f t="shared" si="2"/>
        <v>#DIV/0!</v>
      </c>
      <c r="AR14" s="110" t="e">
        <f t="shared" si="3"/>
        <v>#DIV/0!</v>
      </c>
      <c r="AS14" s="110" t="e">
        <f t="shared" si="4"/>
        <v>#DIV/0!</v>
      </c>
      <c r="AT14" s="110" t="e">
        <f t="shared" si="5"/>
        <v>#DIV/0!</v>
      </c>
      <c r="AU14" s="110">
        <f t="shared" si="6"/>
        <v>3713.8021739130436</v>
      </c>
      <c r="AV14" s="110" t="e">
        <f t="shared" si="7"/>
        <v>#DIV/0!</v>
      </c>
      <c r="AW14" s="110" t="e">
        <f t="shared" si="8"/>
        <v>#DIV/0!</v>
      </c>
      <c r="AX14" s="110" t="e">
        <f t="shared" si="9"/>
        <v>#DIV/0!</v>
      </c>
      <c r="AY14" s="110">
        <f>AI14/'Приложение 1.1'!J12</f>
        <v>0</v>
      </c>
      <c r="AZ14" s="110">
        <v>730.08</v>
      </c>
      <c r="BA14" s="110">
        <v>2070.12</v>
      </c>
      <c r="BB14" s="110">
        <v>848.92</v>
      </c>
      <c r="BC14" s="110">
        <v>819.73</v>
      </c>
      <c r="BD14" s="110">
        <v>611.5</v>
      </c>
      <c r="BE14" s="110">
        <v>1080.04</v>
      </c>
      <c r="BF14" s="110">
        <v>2671800.0099999998</v>
      </c>
      <c r="BG14" s="110">
        <f t="shared" si="10"/>
        <v>4422.8500000000004</v>
      </c>
      <c r="BH14" s="110">
        <v>8748.57</v>
      </c>
      <c r="BI14" s="110">
        <v>3389.61</v>
      </c>
      <c r="BJ14" s="110">
        <v>5995.76</v>
      </c>
      <c r="BK14" s="110">
        <v>548.62</v>
      </c>
      <c r="BL14" s="111" t="str">
        <f t="shared" si="11"/>
        <v xml:space="preserve"> </v>
      </c>
      <c r="BM14" s="111" t="e">
        <f t="shared" si="12"/>
        <v>#DIV/0!</v>
      </c>
      <c r="BN14" s="111" t="e">
        <f t="shared" si="13"/>
        <v>#DIV/0!</v>
      </c>
      <c r="BO14" s="111" t="e">
        <f t="shared" si="14"/>
        <v>#DIV/0!</v>
      </c>
      <c r="BP14" s="111" t="e">
        <f t="shared" si="15"/>
        <v>#DIV/0!</v>
      </c>
      <c r="BQ14" s="111" t="e">
        <f t="shared" si="16"/>
        <v>#DIV/0!</v>
      </c>
      <c r="BR14" s="111" t="e">
        <f t="shared" si="17"/>
        <v>#DIV/0!</v>
      </c>
      <c r="BS14" s="111" t="str">
        <f t="shared" si="18"/>
        <v xml:space="preserve"> </v>
      </c>
      <c r="BT14" s="111" t="e">
        <f t="shared" si="19"/>
        <v>#DIV/0!</v>
      </c>
      <c r="BU14" s="111" t="e">
        <f t="shared" si="20"/>
        <v>#DIV/0!</v>
      </c>
      <c r="BV14" s="111" t="e">
        <f t="shared" si="21"/>
        <v>#DIV/0!</v>
      </c>
      <c r="BW14" s="111" t="str">
        <f t="shared" si="22"/>
        <v xml:space="preserve"> </v>
      </c>
      <c r="BY14" s="74">
        <f t="shared" si="23"/>
        <v>2.3338623367143652</v>
      </c>
      <c r="BZ14" s="112">
        <f t="shared" si="24"/>
        <v>1.5663506597128938</v>
      </c>
      <c r="CA14" s="113">
        <f t="shared" si="25"/>
        <v>3864.5269565217391</v>
      </c>
      <c r="CB14" s="110">
        <f t="shared" si="26"/>
        <v>4621.88</v>
      </c>
      <c r="CC14" s="17" t="str">
        <f t="shared" si="27"/>
        <v xml:space="preserve"> </v>
      </c>
    </row>
    <row r="15" spans="1:81" s="18" customFormat="1" ht="36" customHeight="1">
      <c r="A15" s="179" t="s">
        <v>66</v>
      </c>
      <c r="B15" s="179"/>
      <c r="C15" s="121">
        <f>SUM(C14)</f>
        <v>516.20000000000005</v>
      </c>
      <c r="D15" s="78"/>
      <c r="E15" s="51"/>
      <c r="F15" s="51"/>
      <c r="G15" s="121">
        <f>ROUND(SUM(G14),2)</f>
        <v>1777682.4</v>
      </c>
      <c r="H15" s="121">
        <f t="shared" ref="H15:AL15" si="30">SUM(H14)</f>
        <v>0</v>
      </c>
      <c r="I15" s="121">
        <f t="shared" si="30"/>
        <v>0</v>
      </c>
      <c r="J15" s="121">
        <f t="shared" si="30"/>
        <v>0</v>
      </c>
      <c r="K15" s="121">
        <f t="shared" si="30"/>
        <v>0</v>
      </c>
      <c r="L15" s="121">
        <f t="shared" si="30"/>
        <v>0</v>
      </c>
      <c r="M15" s="121">
        <f t="shared" si="30"/>
        <v>0</v>
      </c>
      <c r="N15" s="121">
        <f t="shared" si="30"/>
        <v>0</v>
      </c>
      <c r="O15" s="121">
        <f t="shared" si="30"/>
        <v>0</v>
      </c>
      <c r="P15" s="121">
        <f t="shared" si="30"/>
        <v>0</v>
      </c>
      <c r="Q15" s="121">
        <f t="shared" si="30"/>
        <v>0</v>
      </c>
      <c r="R15" s="121">
        <f t="shared" si="30"/>
        <v>0</v>
      </c>
      <c r="S15" s="121">
        <f t="shared" si="30"/>
        <v>0</v>
      </c>
      <c r="T15" s="43">
        <f t="shared" si="30"/>
        <v>0</v>
      </c>
      <c r="U15" s="121">
        <f t="shared" si="30"/>
        <v>0</v>
      </c>
      <c r="V15" s="51" t="s">
        <v>64</v>
      </c>
      <c r="W15" s="121">
        <f t="shared" si="30"/>
        <v>460</v>
      </c>
      <c r="X15" s="121">
        <f t="shared" si="30"/>
        <v>1708349</v>
      </c>
      <c r="Y15" s="121">
        <f t="shared" si="30"/>
        <v>0</v>
      </c>
      <c r="Z15" s="121">
        <f t="shared" si="30"/>
        <v>0</v>
      </c>
      <c r="AA15" s="121">
        <f t="shared" si="30"/>
        <v>0</v>
      </c>
      <c r="AB15" s="121">
        <f t="shared" si="30"/>
        <v>0</v>
      </c>
      <c r="AC15" s="121">
        <f t="shared" si="30"/>
        <v>0</v>
      </c>
      <c r="AD15" s="121">
        <f t="shared" si="30"/>
        <v>0</v>
      </c>
      <c r="AE15" s="121">
        <f t="shared" si="30"/>
        <v>0</v>
      </c>
      <c r="AF15" s="121">
        <f t="shared" si="30"/>
        <v>0</v>
      </c>
      <c r="AG15" s="121">
        <f t="shared" si="30"/>
        <v>0</v>
      </c>
      <c r="AH15" s="121">
        <f t="shared" si="30"/>
        <v>0</v>
      </c>
      <c r="AI15" s="121">
        <f t="shared" si="30"/>
        <v>0</v>
      </c>
      <c r="AJ15" s="121">
        <f t="shared" si="30"/>
        <v>41488.660000000003</v>
      </c>
      <c r="AK15" s="121">
        <f t="shared" si="30"/>
        <v>27844.74</v>
      </c>
      <c r="AL15" s="121">
        <f t="shared" si="30"/>
        <v>0</v>
      </c>
      <c r="AN15" s="110">
        <f>I15/'Приложение 1.1'!J13</f>
        <v>0</v>
      </c>
      <c r="AO15" s="110" t="e">
        <f t="shared" si="0"/>
        <v>#DIV/0!</v>
      </c>
      <c r="AP15" s="125" t="e">
        <f t="shared" si="1"/>
        <v>#DIV/0!</v>
      </c>
      <c r="AQ15" s="125" t="e">
        <f t="shared" si="2"/>
        <v>#DIV/0!</v>
      </c>
      <c r="AR15" s="125" t="e">
        <f t="shared" si="3"/>
        <v>#DIV/0!</v>
      </c>
      <c r="AS15" s="125" t="e">
        <f t="shared" si="4"/>
        <v>#DIV/0!</v>
      </c>
      <c r="AT15" s="125" t="e">
        <f t="shared" si="5"/>
        <v>#DIV/0!</v>
      </c>
      <c r="AU15" s="125">
        <f t="shared" si="6"/>
        <v>3713.8021739130436</v>
      </c>
      <c r="AV15" s="125" t="e">
        <f t="shared" si="7"/>
        <v>#DIV/0!</v>
      </c>
      <c r="AW15" s="110" t="e">
        <f t="shared" si="8"/>
        <v>#DIV/0!</v>
      </c>
      <c r="AX15" s="125" t="e">
        <f t="shared" si="9"/>
        <v>#DIV/0!</v>
      </c>
      <c r="AY15" s="110">
        <f>AI15/'Приложение 1.1'!J13</f>
        <v>0</v>
      </c>
      <c r="AZ15" s="110">
        <v>730.08</v>
      </c>
      <c r="BA15" s="110">
        <v>2070.12</v>
      </c>
      <c r="BB15" s="110">
        <v>848.92</v>
      </c>
      <c r="BC15" s="110">
        <v>819.73</v>
      </c>
      <c r="BD15" s="110">
        <v>611.5</v>
      </c>
      <c r="BE15" s="110">
        <v>1080.04</v>
      </c>
      <c r="BF15" s="110">
        <v>2671800.0099999998</v>
      </c>
      <c r="BG15" s="110">
        <f t="shared" si="10"/>
        <v>4422.8500000000004</v>
      </c>
      <c r="BH15" s="110">
        <v>8748.57</v>
      </c>
      <c r="BI15" s="110">
        <v>3389.61</v>
      </c>
      <c r="BJ15" s="110">
        <v>5995.76</v>
      </c>
      <c r="BK15" s="110">
        <v>548.62</v>
      </c>
      <c r="BL15" s="74" t="str">
        <f t="shared" si="11"/>
        <v xml:space="preserve"> </v>
      </c>
      <c r="BM15" s="74" t="e">
        <f t="shared" si="12"/>
        <v>#DIV/0!</v>
      </c>
      <c r="BN15" s="74" t="e">
        <f t="shared" si="13"/>
        <v>#DIV/0!</v>
      </c>
      <c r="BO15" s="74" t="e">
        <f t="shared" si="14"/>
        <v>#DIV/0!</v>
      </c>
      <c r="BP15" s="74" t="e">
        <f t="shared" si="15"/>
        <v>#DIV/0!</v>
      </c>
      <c r="BQ15" s="74" t="e">
        <f t="shared" si="16"/>
        <v>#DIV/0!</v>
      </c>
      <c r="BR15" s="74" t="e">
        <f t="shared" si="17"/>
        <v>#DIV/0!</v>
      </c>
      <c r="BS15" s="74" t="str">
        <f t="shared" si="18"/>
        <v xml:space="preserve"> </v>
      </c>
      <c r="BT15" s="74" t="e">
        <f t="shared" si="19"/>
        <v>#DIV/0!</v>
      </c>
      <c r="BU15" s="74" t="e">
        <f t="shared" si="20"/>
        <v>#DIV/0!</v>
      </c>
      <c r="BV15" s="74" t="e">
        <f t="shared" si="21"/>
        <v>#DIV/0!</v>
      </c>
      <c r="BW15" s="74" t="str">
        <f t="shared" si="22"/>
        <v xml:space="preserve"> </v>
      </c>
      <c r="BY15" s="74">
        <f t="shared" si="23"/>
        <v>2.3338623367143652</v>
      </c>
      <c r="BZ15" s="112">
        <f t="shared" si="24"/>
        <v>1.5663506597128938</v>
      </c>
      <c r="CA15" s="113">
        <f t="shared" si="25"/>
        <v>3864.5269565217391</v>
      </c>
      <c r="CB15" s="110">
        <f t="shared" si="26"/>
        <v>4621.88</v>
      </c>
      <c r="CC15" s="17" t="str">
        <f t="shared" si="27"/>
        <v xml:space="preserve"> </v>
      </c>
    </row>
    <row r="16" spans="1:81" s="18" customFormat="1" ht="22.5" customHeight="1">
      <c r="A16" s="191" t="s">
        <v>93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3"/>
      <c r="AN16" s="110" t="e">
        <f>I16/'Приложение 1.1'!J14</f>
        <v>#DIV/0!</v>
      </c>
      <c r="AO16" s="110" t="e">
        <f t="shared" ref="AO16" si="31">K16/J16</f>
        <v>#DIV/0!</v>
      </c>
      <c r="AP16" s="125" t="e">
        <f t="shared" ref="AP16" si="32">M16/L16</f>
        <v>#DIV/0!</v>
      </c>
      <c r="AQ16" s="125" t="e">
        <f t="shared" ref="AQ16" si="33">O16/N16</f>
        <v>#DIV/0!</v>
      </c>
      <c r="AR16" s="125" t="e">
        <f t="shared" ref="AR16" si="34">Q16/P16</f>
        <v>#DIV/0!</v>
      </c>
      <c r="AS16" s="125" t="e">
        <f t="shared" ref="AS16" si="35">S16/R16</f>
        <v>#DIV/0!</v>
      </c>
      <c r="AT16" s="125" t="e">
        <f t="shared" ref="AT16" si="36">U16/T16</f>
        <v>#DIV/0!</v>
      </c>
      <c r="AU16" s="125" t="e">
        <f t="shared" ref="AU16" si="37">X16/W16</f>
        <v>#DIV/0!</v>
      </c>
      <c r="AV16" s="125" t="e">
        <f t="shared" ref="AV16" si="38">Z16/Y16</f>
        <v>#DIV/0!</v>
      </c>
      <c r="AW16" s="110" t="e">
        <f t="shared" ref="AW16" si="39">AB16/AA16</f>
        <v>#DIV/0!</v>
      </c>
      <c r="AX16" s="125" t="e">
        <f t="shared" ref="AX16" si="40">AH16/AG16</f>
        <v>#DIV/0!</v>
      </c>
      <c r="AY16" s="110" t="e">
        <f>AI16/'Приложение 1.1'!J14</f>
        <v>#DIV/0!</v>
      </c>
      <c r="AZ16" s="110">
        <v>766.59</v>
      </c>
      <c r="BA16" s="110">
        <v>2173.62</v>
      </c>
      <c r="BB16" s="110">
        <v>891.36</v>
      </c>
      <c r="BC16" s="110">
        <v>860.72</v>
      </c>
      <c r="BD16" s="110">
        <v>1699.83</v>
      </c>
      <c r="BE16" s="110">
        <v>1134.04</v>
      </c>
      <c r="BF16" s="110">
        <v>2338035</v>
      </c>
      <c r="BG16" s="110">
        <f>IF(V16="ПК",4837.98,4644)</f>
        <v>4644</v>
      </c>
      <c r="BH16" s="110">
        <v>9186</v>
      </c>
      <c r="BI16" s="110">
        <v>3559.09</v>
      </c>
      <c r="BJ16" s="110">
        <v>6295.55</v>
      </c>
      <c r="BK16" s="110">
        <f>105042.09+358512+470547</f>
        <v>934101.09</v>
      </c>
      <c r="BL16" s="74" t="e">
        <f t="shared" ref="BL16" si="41">IF(AN16&gt;AZ16, "+", " ")</f>
        <v>#DIV/0!</v>
      </c>
      <c r="BM16" s="74" t="e">
        <f t="shared" ref="BM16" si="42">IF(AO16&gt;BA16, "+", " ")</f>
        <v>#DIV/0!</v>
      </c>
      <c r="BN16" s="74" t="e">
        <f t="shared" ref="BN16" si="43">IF(AP16&gt;BB16, "+", " ")</f>
        <v>#DIV/0!</v>
      </c>
      <c r="BO16" s="74" t="e">
        <f t="shared" ref="BO16" si="44">IF(AQ16&gt;BC16, "+", " ")</f>
        <v>#DIV/0!</v>
      </c>
      <c r="BP16" s="74" t="e">
        <f t="shared" ref="BP16" si="45">IF(AR16&gt;BD16, "+", " ")</f>
        <v>#DIV/0!</v>
      </c>
      <c r="BQ16" s="74" t="e">
        <f t="shared" ref="BQ16" si="46">IF(AS16&gt;BE16, "+", " ")</f>
        <v>#DIV/0!</v>
      </c>
      <c r="BR16" s="74" t="e">
        <f t="shared" ref="BR16" si="47">IF(AT16&gt;BF16, "+", " ")</f>
        <v>#DIV/0!</v>
      </c>
      <c r="BS16" s="74" t="e">
        <f t="shared" ref="BS16" si="48">IF(AU16&gt;BG16, "+", " ")</f>
        <v>#DIV/0!</v>
      </c>
      <c r="BT16" s="74" t="e">
        <f t="shared" ref="BT16" si="49">IF(AV16&gt;BH16, "+", " ")</f>
        <v>#DIV/0!</v>
      </c>
      <c r="BU16" s="74" t="e">
        <f t="shared" ref="BU16" si="50">IF(AW16&gt;BI16, "+", " ")</f>
        <v>#DIV/0!</v>
      </c>
      <c r="BV16" s="74" t="e">
        <f t="shared" ref="BV16" si="51">IF(AX16&gt;BJ16, "+", " ")</f>
        <v>#DIV/0!</v>
      </c>
      <c r="BW16" s="74" t="e">
        <f t="shared" ref="BW16" si="52">IF(AY16&gt;BK16, "+", " ")</f>
        <v>#DIV/0!</v>
      </c>
      <c r="BY16" s="74" t="e">
        <f t="shared" ref="BY16" si="53">AJ16/G16*100</f>
        <v>#DIV/0!</v>
      </c>
      <c r="BZ16" s="112" t="e">
        <f t="shared" ref="BZ16" si="54">AK16/G16*100</f>
        <v>#DIV/0!</v>
      </c>
      <c r="CA16" s="113" t="e">
        <f t="shared" ref="CA16" si="55">G16/W16</f>
        <v>#DIV/0!</v>
      </c>
      <c r="CB16" s="110">
        <f>IF(V16="ПК",5055.69,4852.98)</f>
        <v>4852.9799999999996</v>
      </c>
      <c r="CC16" s="17" t="e">
        <f t="shared" ref="CC16" si="56">IF(CA16&gt;CB16, "+", " ")</f>
        <v>#DIV/0!</v>
      </c>
    </row>
    <row r="17" spans="1:81" s="18" customFormat="1" ht="11.25" customHeight="1">
      <c r="A17" s="151" t="s">
        <v>65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  <c r="AN17" s="110" t="e">
        <f>I17/'Приложение 1.1'!J15</f>
        <v>#DIV/0!</v>
      </c>
      <c r="AO17" s="110" t="e">
        <f t="shared" ref="AO17:AO20" si="57">K17/J17</f>
        <v>#DIV/0!</v>
      </c>
      <c r="AP17" s="125" t="e">
        <f t="shared" ref="AP17:AP20" si="58">M17/L17</f>
        <v>#DIV/0!</v>
      </c>
      <c r="AQ17" s="125" t="e">
        <f t="shared" ref="AQ17:AQ20" si="59">O17/N17</f>
        <v>#DIV/0!</v>
      </c>
      <c r="AR17" s="125" t="e">
        <f t="shared" ref="AR17:AR20" si="60">Q17/P17</f>
        <v>#DIV/0!</v>
      </c>
      <c r="AS17" s="125" t="e">
        <f t="shared" ref="AS17:AS20" si="61">S17/R17</f>
        <v>#DIV/0!</v>
      </c>
      <c r="AT17" s="125" t="e">
        <f t="shared" ref="AT17:AT20" si="62">U17/T17</f>
        <v>#DIV/0!</v>
      </c>
      <c r="AU17" s="125" t="e">
        <f t="shared" ref="AU17:AU20" si="63">X17/W17</f>
        <v>#DIV/0!</v>
      </c>
      <c r="AV17" s="125" t="e">
        <f t="shared" ref="AV17:AV20" si="64">Z17/Y17</f>
        <v>#DIV/0!</v>
      </c>
      <c r="AW17" s="110" t="e">
        <f t="shared" ref="AW17:AW20" si="65">AB17/AA17</f>
        <v>#DIV/0!</v>
      </c>
      <c r="AX17" s="125" t="e">
        <f t="shared" ref="AX17:AX20" si="66">AH17/AG17</f>
        <v>#DIV/0!</v>
      </c>
      <c r="AY17" s="110" t="e">
        <f>AI17/'Приложение 1.1'!J15</f>
        <v>#DIV/0!</v>
      </c>
      <c r="AZ17" s="110">
        <v>766.59</v>
      </c>
      <c r="BA17" s="110">
        <v>2173.62</v>
      </c>
      <c r="BB17" s="110">
        <v>891.36</v>
      </c>
      <c r="BC17" s="110">
        <v>860.72</v>
      </c>
      <c r="BD17" s="110">
        <v>1699.83</v>
      </c>
      <c r="BE17" s="110">
        <v>1134.04</v>
      </c>
      <c r="BF17" s="110">
        <v>2338035</v>
      </c>
      <c r="BG17" s="110">
        <f t="shared" ref="BG17:BG20" si="67">IF(V17="ПК",4837.98,4644)</f>
        <v>4644</v>
      </c>
      <c r="BH17" s="110">
        <v>9186</v>
      </c>
      <c r="BI17" s="110">
        <v>3559.09</v>
      </c>
      <c r="BJ17" s="110">
        <v>6295.55</v>
      </c>
      <c r="BK17" s="110">
        <f t="shared" ref="BK17:BK20" si="68">105042.09+358512+470547</f>
        <v>934101.09</v>
      </c>
      <c r="BL17" s="74" t="e">
        <f t="shared" ref="BL17:BL20" si="69">IF(AN17&gt;AZ17, "+", " ")</f>
        <v>#DIV/0!</v>
      </c>
      <c r="BM17" s="74" t="e">
        <f t="shared" ref="BM17:BM20" si="70">IF(AO17&gt;BA17, "+", " ")</f>
        <v>#DIV/0!</v>
      </c>
      <c r="BN17" s="74" t="e">
        <f t="shared" ref="BN17:BN20" si="71">IF(AP17&gt;BB17, "+", " ")</f>
        <v>#DIV/0!</v>
      </c>
      <c r="BO17" s="74" t="e">
        <f t="shared" ref="BO17:BO20" si="72">IF(AQ17&gt;BC17, "+", " ")</f>
        <v>#DIV/0!</v>
      </c>
      <c r="BP17" s="74" t="e">
        <f t="shared" ref="BP17:BP20" si="73">IF(AR17&gt;BD17, "+", " ")</f>
        <v>#DIV/0!</v>
      </c>
      <c r="BQ17" s="74" t="e">
        <f t="shared" ref="BQ17:BQ20" si="74">IF(AS17&gt;BE17, "+", " ")</f>
        <v>#DIV/0!</v>
      </c>
      <c r="BR17" s="74" t="e">
        <f t="shared" ref="BR17:BR20" si="75">IF(AT17&gt;BF17, "+", " ")</f>
        <v>#DIV/0!</v>
      </c>
      <c r="BS17" s="74" t="e">
        <f t="shared" ref="BS17:BS20" si="76">IF(AU17&gt;BG17, "+", " ")</f>
        <v>#DIV/0!</v>
      </c>
      <c r="BT17" s="74" t="e">
        <f t="shared" ref="BT17:BT20" si="77">IF(AV17&gt;BH17, "+", " ")</f>
        <v>#DIV/0!</v>
      </c>
      <c r="BU17" s="74" t="e">
        <f t="shared" ref="BU17:BU20" si="78">IF(AW17&gt;BI17, "+", " ")</f>
        <v>#DIV/0!</v>
      </c>
      <c r="BV17" s="74" t="e">
        <f t="shared" ref="BV17:BV20" si="79">IF(AX17&gt;BJ17, "+", " ")</f>
        <v>#DIV/0!</v>
      </c>
      <c r="BW17" s="74" t="e">
        <f t="shared" ref="BW17:BW20" si="80">IF(AY17&gt;BK17, "+", " ")</f>
        <v>#DIV/0!</v>
      </c>
      <c r="BY17" s="74" t="e">
        <f t="shared" ref="BY17:BY20" si="81">AJ17/G17*100</f>
        <v>#DIV/0!</v>
      </c>
      <c r="BZ17" s="112" t="e">
        <f t="shared" ref="BZ17:BZ20" si="82">AK17/G17*100</f>
        <v>#DIV/0!</v>
      </c>
      <c r="CA17" s="113" t="e">
        <f t="shared" ref="CA17:CA20" si="83">G17/W17</f>
        <v>#DIV/0!</v>
      </c>
      <c r="CB17" s="110">
        <f t="shared" ref="CB17:CB20" si="84">IF(V17="ПК",5055.69,4852.98)</f>
        <v>4852.9799999999996</v>
      </c>
      <c r="CC17" s="17" t="e">
        <f t="shared" ref="CC17:CC20" si="85">IF(CA17&gt;CB17, "+", " ")</f>
        <v>#DIV/0!</v>
      </c>
    </row>
    <row r="18" spans="1:81" s="18" customFormat="1" ht="9" customHeight="1">
      <c r="A18" s="50">
        <v>1</v>
      </c>
      <c r="B18" s="120" t="s">
        <v>89</v>
      </c>
      <c r="C18" s="121">
        <v>424.1</v>
      </c>
      <c r="D18" s="106"/>
      <c r="E18" s="121"/>
      <c r="F18" s="121"/>
      <c r="G18" s="56">
        <f t="shared" ref="G18:G19" si="86">ROUND(X18+AJ18+AK18,2)</f>
        <v>1794243.77</v>
      </c>
      <c r="H18" s="121">
        <f t="shared" ref="H18:H19" si="87">I18+K18+M18+O18+Q18+S18</f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43">
        <v>0</v>
      </c>
      <c r="U18" s="121">
        <v>0</v>
      </c>
      <c r="V18" s="121" t="s">
        <v>91</v>
      </c>
      <c r="W18" s="125">
        <v>468</v>
      </c>
      <c r="X18" s="121">
        <f t="shared" ref="X18:X19" si="88">ROUND(IF(V18="СК",4852.98,5055.69)*0.955*0.79*W18,2)</f>
        <v>1713502.8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125">
        <v>0</v>
      </c>
      <c r="AE18" s="125">
        <v>0</v>
      </c>
      <c r="AF18" s="125">
        <v>0</v>
      </c>
      <c r="AG18" s="125">
        <v>0</v>
      </c>
      <c r="AH18" s="125">
        <v>0</v>
      </c>
      <c r="AI18" s="125">
        <v>0</v>
      </c>
      <c r="AJ18" s="125">
        <f t="shared" ref="AJ18:AJ19" si="89">ROUND(X18/95.5*3,2)</f>
        <v>53827.31</v>
      </c>
      <c r="AK18" s="125">
        <f t="shared" ref="AK18:AK19" si="90">ROUND(X18/95.5*1.5,2)</f>
        <v>26913.66</v>
      </c>
      <c r="AL18" s="125">
        <v>0</v>
      </c>
      <c r="AN18" s="110">
        <f>I18/'Приложение 1.1'!J16</f>
        <v>0</v>
      </c>
      <c r="AO18" s="110" t="e">
        <f t="shared" si="57"/>
        <v>#DIV/0!</v>
      </c>
      <c r="AP18" s="110" t="e">
        <f t="shared" si="58"/>
        <v>#DIV/0!</v>
      </c>
      <c r="AQ18" s="110" t="e">
        <f t="shared" si="59"/>
        <v>#DIV/0!</v>
      </c>
      <c r="AR18" s="110" t="e">
        <f t="shared" si="60"/>
        <v>#DIV/0!</v>
      </c>
      <c r="AS18" s="110" t="e">
        <f t="shared" si="61"/>
        <v>#DIV/0!</v>
      </c>
      <c r="AT18" s="110" t="e">
        <f t="shared" si="62"/>
        <v>#DIV/0!</v>
      </c>
      <c r="AU18" s="110">
        <f t="shared" si="63"/>
        <v>3661.3307692307694</v>
      </c>
      <c r="AV18" s="110" t="e">
        <f t="shared" si="64"/>
        <v>#DIV/0!</v>
      </c>
      <c r="AW18" s="110" t="e">
        <f t="shared" si="65"/>
        <v>#DIV/0!</v>
      </c>
      <c r="AX18" s="110" t="e">
        <f t="shared" si="66"/>
        <v>#DIV/0!</v>
      </c>
      <c r="AY18" s="110">
        <f>AI18/'Приложение 1.1'!J16</f>
        <v>0</v>
      </c>
      <c r="AZ18" s="110">
        <v>766.59</v>
      </c>
      <c r="BA18" s="110">
        <v>2173.62</v>
      </c>
      <c r="BB18" s="110">
        <v>891.36</v>
      </c>
      <c r="BC18" s="110">
        <v>860.72</v>
      </c>
      <c r="BD18" s="110">
        <v>1699.83</v>
      </c>
      <c r="BE18" s="110">
        <v>1134.04</v>
      </c>
      <c r="BF18" s="110">
        <v>2338035</v>
      </c>
      <c r="BG18" s="110">
        <f t="shared" si="67"/>
        <v>4644</v>
      </c>
      <c r="BH18" s="110">
        <v>9186</v>
      </c>
      <c r="BI18" s="110">
        <v>3559.09</v>
      </c>
      <c r="BJ18" s="110">
        <v>6295.55</v>
      </c>
      <c r="BK18" s="110">
        <f t="shared" si="68"/>
        <v>934101.09</v>
      </c>
      <c r="BL18" s="111" t="str">
        <f t="shared" si="69"/>
        <v xml:space="preserve"> </v>
      </c>
      <c r="BM18" s="111" t="e">
        <f t="shared" si="70"/>
        <v>#DIV/0!</v>
      </c>
      <c r="BN18" s="111" t="e">
        <f t="shared" si="71"/>
        <v>#DIV/0!</v>
      </c>
      <c r="BO18" s="111" t="e">
        <f t="shared" si="72"/>
        <v>#DIV/0!</v>
      </c>
      <c r="BP18" s="111" t="e">
        <f t="shared" si="73"/>
        <v>#DIV/0!</v>
      </c>
      <c r="BQ18" s="111" t="e">
        <f t="shared" si="74"/>
        <v>#DIV/0!</v>
      </c>
      <c r="BR18" s="111" t="e">
        <f t="shared" si="75"/>
        <v>#DIV/0!</v>
      </c>
      <c r="BS18" s="111" t="str">
        <f t="shared" si="76"/>
        <v xml:space="preserve"> </v>
      </c>
      <c r="BT18" s="111" t="e">
        <f t="shared" si="77"/>
        <v>#DIV/0!</v>
      </c>
      <c r="BU18" s="111" t="e">
        <f t="shared" si="78"/>
        <v>#DIV/0!</v>
      </c>
      <c r="BV18" s="111" t="e">
        <f t="shared" si="79"/>
        <v>#DIV/0!</v>
      </c>
      <c r="BW18" s="111" t="str">
        <f t="shared" si="80"/>
        <v xml:space="preserve"> </v>
      </c>
      <c r="BY18" s="74">
        <f t="shared" si="81"/>
        <v>2.9999998272252602</v>
      </c>
      <c r="BZ18" s="112">
        <f t="shared" si="82"/>
        <v>1.5000001922815649</v>
      </c>
      <c r="CA18" s="113">
        <f t="shared" si="83"/>
        <v>3833.8542094017093</v>
      </c>
      <c r="CB18" s="110">
        <f t="shared" si="84"/>
        <v>4852.9799999999996</v>
      </c>
      <c r="CC18" s="17" t="str">
        <f t="shared" si="85"/>
        <v xml:space="preserve"> </v>
      </c>
    </row>
    <row r="19" spans="1:81" s="18" customFormat="1" ht="9" customHeight="1">
      <c r="A19" s="50">
        <v>2</v>
      </c>
      <c r="B19" s="120" t="s">
        <v>90</v>
      </c>
      <c r="C19" s="121">
        <v>488.2</v>
      </c>
      <c r="D19" s="106"/>
      <c r="E19" s="121"/>
      <c r="F19" s="121"/>
      <c r="G19" s="56">
        <f t="shared" si="86"/>
        <v>2077948.97</v>
      </c>
      <c r="H19" s="121">
        <f t="shared" si="87"/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43">
        <v>0</v>
      </c>
      <c r="U19" s="121">
        <v>0</v>
      </c>
      <c r="V19" s="121" t="s">
        <v>91</v>
      </c>
      <c r="W19" s="125">
        <v>542</v>
      </c>
      <c r="X19" s="121">
        <f t="shared" si="88"/>
        <v>1984441.27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5">
        <v>0</v>
      </c>
      <c r="AG19" s="125">
        <v>0</v>
      </c>
      <c r="AH19" s="125">
        <v>0</v>
      </c>
      <c r="AI19" s="125">
        <v>0</v>
      </c>
      <c r="AJ19" s="125">
        <f t="shared" si="89"/>
        <v>62338.47</v>
      </c>
      <c r="AK19" s="125">
        <f t="shared" si="90"/>
        <v>31169.23</v>
      </c>
      <c r="AL19" s="125">
        <v>0</v>
      </c>
      <c r="AN19" s="110">
        <f>I19/'Приложение 1.1'!J17</f>
        <v>0</v>
      </c>
      <c r="AO19" s="110" t="e">
        <f t="shared" si="57"/>
        <v>#DIV/0!</v>
      </c>
      <c r="AP19" s="110" t="e">
        <f t="shared" si="58"/>
        <v>#DIV/0!</v>
      </c>
      <c r="AQ19" s="110" t="e">
        <f t="shared" si="59"/>
        <v>#DIV/0!</v>
      </c>
      <c r="AR19" s="110" t="e">
        <f t="shared" si="60"/>
        <v>#DIV/0!</v>
      </c>
      <c r="AS19" s="110" t="e">
        <f t="shared" si="61"/>
        <v>#DIV/0!</v>
      </c>
      <c r="AT19" s="110" t="e">
        <f t="shared" si="62"/>
        <v>#DIV/0!</v>
      </c>
      <c r="AU19" s="110">
        <f t="shared" si="63"/>
        <v>3661.3307564575648</v>
      </c>
      <c r="AV19" s="110" t="e">
        <f t="shared" si="64"/>
        <v>#DIV/0!</v>
      </c>
      <c r="AW19" s="110" t="e">
        <f t="shared" si="65"/>
        <v>#DIV/0!</v>
      </c>
      <c r="AX19" s="110" t="e">
        <f t="shared" si="66"/>
        <v>#DIV/0!</v>
      </c>
      <c r="AY19" s="110">
        <f>AI19/'Приложение 1.1'!J17</f>
        <v>0</v>
      </c>
      <c r="AZ19" s="110">
        <v>766.59</v>
      </c>
      <c r="BA19" s="110">
        <v>2173.62</v>
      </c>
      <c r="BB19" s="110">
        <v>891.36</v>
      </c>
      <c r="BC19" s="110">
        <v>860.72</v>
      </c>
      <c r="BD19" s="110">
        <v>1699.83</v>
      </c>
      <c r="BE19" s="110">
        <v>1134.04</v>
      </c>
      <c r="BF19" s="110">
        <v>2338035</v>
      </c>
      <c r="BG19" s="110">
        <f t="shared" si="67"/>
        <v>4644</v>
      </c>
      <c r="BH19" s="110">
        <v>9186</v>
      </c>
      <c r="BI19" s="110">
        <v>3559.09</v>
      </c>
      <c r="BJ19" s="110">
        <v>6295.55</v>
      </c>
      <c r="BK19" s="110">
        <f t="shared" si="68"/>
        <v>934101.09</v>
      </c>
      <c r="BL19" s="111" t="str">
        <f t="shared" si="69"/>
        <v xml:space="preserve"> </v>
      </c>
      <c r="BM19" s="111" t="e">
        <f t="shared" si="70"/>
        <v>#DIV/0!</v>
      </c>
      <c r="BN19" s="111" t="e">
        <f t="shared" si="71"/>
        <v>#DIV/0!</v>
      </c>
      <c r="BO19" s="111" t="e">
        <f t="shared" si="72"/>
        <v>#DIV/0!</v>
      </c>
      <c r="BP19" s="111" t="e">
        <f t="shared" si="73"/>
        <v>#DIV/0!</v>
      </c>
      <c r="BQ19" s="111" t="e">
        <f t="shared" si="74"/>
        <v>#DIV/0!</v>
      </c>
      <c r="BR19" s="111" t="e">
        <f t="shared" si="75"/>
        <v>#DIV/0!</v>
      </c>
      <c r="BS19" s="111" t="str">
        <f t="shared" si="76"/>
        <v xml:space="preserve"> </v>
      </c>
      <c r="BT19" s="111" t="e">
        <f t="shared" si="77"/>
        <v>#DIV/0!</v>
      </c>
      <c r="BU19" s="111" t="e">
        <f t="shared" si="78"/>
        <v>#DIV/0!</v>
      </c>
      <c r="BV19" s="111" t="e">
        <f t="shared" si="79"/>
        <v>#DIV/0!</v>
      </c>
      <c r="BW19" s="111" t="str">
        <f t="shared" si="80"/>
        <v xml:space="preserve"> </v>
      </c>
      <c r="BY19" s="74">
        <f t="shared" si="81"/>
        <v>3.0000000433119398</v>
      </c>
      <c r="BZ19" s="112">
        <f t="shared" si="82"/>
        <v>1.4999997810340839</v>
      </c>
      <c r="CA19" s="113">
        <f t="shared" si="83"/>
        <v>3833.8541881918818</v>
      </c>
      <c r="CB19" s="110">
        <f t="shared" si="84"/>
        <v>4852.9799999999996</v>
      </c>
      <c r="CC19" s="17" t="str">
        <f t="shared" si="85"/>
        <v xml:space="preserve"> </v>
      </c>
    </row>
    <row r="20" spans="1:81" s="18" customFormat="1" ht="24.75" customHeight="1">
      <c r="A20" s="179" t="s">
        <v>66</v>
      </c>
      <c r="B20" s="179"/>
      <c r="C20" s="121">
        <f>SUM(C18:C19)</f>
        <v>912.3</v>
      </c>
      <c r="D20" s="78"/>
      <c r="E20" s="51"/>
      <c r="F20" s="51"/>
      <c r="G20" s="121">
        <f>SUM(G18:G19)</f>
        <v>3872192.74</v>
      </c>
      <c r="H20" s="121">
        <f t="shared" ref="H20:AL20" si="91">SUM(H18:H19)</f>
        <v>0</v>
      </c>
      <c r="I20" s="121">
        <f t="shared" si="91"/>
        <v>0</v>
      </c>
      <c r="J20" s="121">
        <f t="shared" si="91"/>
        <v>0</v>
      </c>
      <c r="K20" s="121">
        <f t="shared" si="91"/>
        <v>0</v>
      </c>
      <c r="L20" s="121">
        <f t="shared" si="91"/>
        <v>0</v>
      </c>
      <c r="M20" s="121">
        <f t="shared" si="91"/>
        <v>0</v>
      </c>
      <c r="N20" s="121">
        <f t="shared" si="91"/>
        <v>0</v>
      </c>
      <c r="O20" s="121">
        <f t="shared" si="91"/>
        <v>0</v>
      </c>
      <c r="P20" s="121">
        <f t="shared" si="91"/>
        <v>0</v>
      </c>
      <c r="Q20" s="121">
        <f t="shared" si="91"/>
        <v>0</v>
      </c>
      <c r="R20" s="121">
        <f t="shared" si="91"/>
        <v>0</v>
      </c>
      <c r="S20" s="121">
        <f t="shared" si="91"/>
        <v>0</v>
      </c>
      <c r="T20" s="43">
        <f t="shared" si="91"/>
        <v>0</v>
      </c>
      <c r="U20" s="121">
        <f t="shared" si="91"/>
        <v>0</v>
      </c>
      <c r="V20" s="51" t="s">
        <v>64</v>
      </c>
      <c r="W20" s="121">
        <f t="shared" si="91"/>
        <v>1010</v>
      </c>
      <c r="X20" s="121">
        <f t="shared" si="91"/>
        <v>3697944.0700000003</v>
      </c>
      <c r="Y20" s="121">
        <f t="shared" si="91"/>
        <v>0</v>
      </c>
      <c r="Z20" s="121">
        <f t="shared" si="91"/>
        <v>0</v>
      </c>
      <c r="AA20" s="121">
        <f t="shared" si="91"/>
        <v>0</v>
      </c>
      <c r="AB20" s="121">
        <f t="shared" si="91"/>
        <v>0</v>
      </c>
      <c r="AC20" s="121">
        <f t="shared" si="91"/>
        <v>0</v>
      </c>
      <c r="AD20" s="121">
        <f t="shared" si="91"/>
        <v>0</v>
      </c>
      <c r="AE20" s="121">
        <f t="shared" si="91"/>
        <v>0</v>
      </c>
      <c r="AF20" s="121">
        <f t="shared" si="91"/>
        <v>0</v>
      </c>
      <c r="AG20" s="121">
        <f t="shared" si="91"/>
        <v>0</v>
      </c>
      <c r="AH20" s="121">
        <f t="shared" si="91"/>
        <v>0</v>
      </c>
      <c r="AI20" s="121">
        <f t="shared" si="91"/>
        <v>0</v>
      </c>
      <c r="AJ20" s="121">
        <f t="shared" si="91"/>
        <v>116165.78</v>
      </c>
      <c r="AK20" s="121">
        <f t="shared" si="91"/>
        <v>58082.89</v>
      </c>
      <c r="AL20" s="121">
        <f t="shared" si="91"/>
        <v>0</v>
      </c>
      <c r="AN20" s="110">
        <f>I20/'Приложение 1.1'!J18</f>
        <v>0</v>
      </c>
      <c r="AO20" s="110" t="e">
        <f t="shared" si="57"/>
        <v>#DIV/0!</v>
      </c>
      <c r="AP20" s="125" t="e">
        <f t="shared" si="58"/>
        <v>#DIV/0!</v>
      </c>
      <c r="AQ20" s="125" t="e">
        <f t="shared" si="59"/>
        <v>#DIV/0!</v>
      </c>
      <c r="AR20" s="125" t="e">
        <f t="shared" si="60"/>
        <v>#DIV/0!</v>
      </c>
      <c r="AS20" s="125" t="e">
        <f t="shared" si="61"/>
        <v>#DIV/0!</v>
      </c>
      <c r="AT20" s="125" t="e">
        <f t="shared" si="62"/>
        <v>#DIV/0!</v>
      </c>
      <c r="AU20" s="125">
        <f t="shared" si="63"/>
        <v>3661.330762376238</v>
      </c>
      <c r="AV20" s="125" t="e">
        <f t="shared" si="64"/>
        <v>#DIV/0!</v>
      </c>
      <c r="AW20" s="110" t="e">
        <f t="shared" si="65"/>
        <v>#DIV/0!</v>
      </c>
      <c r="AX20" s="125" t="e">
        <f t="shared" si="66"/>
        <v>#DIV/0!</v>
      </c>
      <c r="AY20" s="110">
        <f>AI20/'Приложение 1.1'!J18</f>
        <v>0</v>
      </c>
      <c r="AZ20" s="110">
        <v>766.59</v>
      </c>
      <c r="BA20" s="110">
        <v>2173.62</v>
      </c>
      <c r="BB20" s="110">
        <v>891.36</v>
      </c>
      <c r="BC20" s="110">
        <v>860.72</v>
      </c>
      <c r="BD20" s="110">
        <v>1699.83</v>
      </c>
      <c r="BE20" s="110">
        <v>1134.04</v>
      </c>
      <c r="BF20" s="110">
        <v>2338035</v>
      </c>
      <c r="BG20" s="110">
        <f t="shared" si="67"/>
        <v>4644</v>
      </c>
      <c r="BH20" s="110">
        <v>9186</v>
      </c>
      <c r="BI20" s="110">
        <v>3559.09</v>
      </c>
      <c r="BJ20" s="110">
        <v>6295.55</v>
      </c>
      <c r="BK20" s="110">
        <f t="shared" si="68"/>
        <v>934101.09</v>
      </c>
      <c r="BL20" s="74" t="str">
        <f t="shared" si="69"/>
        <v xml:space="preserve"> </v>
      </c>
      <c r="BM20" s="74" t="e">
        <f t="shared" si="70"/>
        <v>#DIV/0!</v>
      </c>
      <c r="BN20" s="74" t="e">
        <f t="shared" si="71"/>
        <v>#DIV/0!</v>
      </c>
      <c r="BO20" s="74" t="e">
        <f t="shared" si="72"/>
        <v>#DIV/0!</v>
      </c>
      <c r="BP20" s="74" t="e">
        <f t="shared" si="73"/>
        <v>#DIV/0!</v>
      </c>
      <c r="BQ20" s="74" t="e">
        <f t="shared" si="74"/>
        <v>#DIV/0!</v>
      </c>
      <c r="BR20" s="74" t="e">
        <f t="shared" si="75"/>
        <v>#DIV/0!</v>
      </c>
      <c r="BS20" s="74" t="str">
        <f t="shared" si="76"/>
        <v xml:space="preserve"> </v>
      </c>
      <c r="BT20" s="74" t="e">
        <f t="shared" si="77"/>
        <v>#DIV/0!</v>
      </c>
      <c r="BU20" s="74" t="e">
        <f t="shared" si="78"/>
        <v>#DIV/0!</v>
      </c>
      <c r="BV20" s="74" t="e">
        <f t="shared" si="79"/>
        <v>#DIV/0!</v>
      </c>
      <c r="BW20" s="74" t="str">
        <f t="shared" si="80"/>
        <v xml:space="preserve"> </v>
      </c>
      <c r="BY20" s="74">
        <f t="shared" si="81"/>
        <v>2.9999999431846462</v>
      </c>
      <c r="BZ20" s="112">
        <f t="shared" si="82"/>
        <v>1.4999999715923231</v>
      </c>
      <c r="CA20" s="113">
        <f t="shared" si="83"/>
        <v>3833.8541980198024</v>
      </c>
      <c r="CB20" s="110">
        <f t="shared" si="84"/>
        <v>4852.9799999999996</v>
      </c>
      <c r="CC20" s="17" t="str">
        <f t="shared" si="85"/>
        <v xml:space="preserve"> </v>
      </c>
    </row>
    <row r="21" spans="1:81">
      <c r="J21" s="7"/>
      <c r="L21" s="7"/>
      <c r="N21" s="7"/>
      <c r="P21" s="7"/>
      <c r="R21" s="7"/>
      <c r="BY21" s="15"/>
      <c r="BZ21" s="15"/>
    </row>
    <row r="22" spans="1:81">
      <c r="J22" s="7"/>
      <c r="L22" s="7"/>
      <c r="N22" s="7"/>
      <c r="P22" s="7"/>
      <c r="R22" s="7"/>
      <c r="BY22" s="15"/>
      <c r="BZ22" s="15"/>
    </row>
  </sheetData>
  <autoFilter ref="A11:CD20"/>
  <mergeCells count="149">
    <mergeCell ref="AB1:AL1"/>
    <mergeCell ref="BL12:BW12"/>
    <mergeCell ref="BJ8:BJ10"/>
    <mergeCell ref="BL5:BW5"/>
    <mergeCell ref="BL8:BL10"/>
    <mergeCell ref="BM8:BM10"/>
    <mergeCell ref="BN8:BN10"/>
    <mergeCell ref="BO8:BO10"/>
    <mergeCell ref="BP8:BP10"/>
    <mergeCell ref="BQ8:BQ10"/>
    <mergeCell ref="BR8:BR10"/>
    <mergeCell ref="BS8:BS10"/>
    <mergeCell ref="BT8:BT10"/>
    <mergeCell ref="BU8:BU10"/>
    <mergeCell ref="BV8:BV10"/>
    <mergeCell ref="BW8:BW10"/>
    <mergeCell ref="BW6:BW7"/>
    <mergeCell ref="BL6:BL7"/>
    <mergeCell ref="BM6:BM7"/>
    <mergeCell ref="BN6:BN7"/>
    <mergeCell ref="BO6:BO7"/>
    <mergeCell ref="BP6:BP7"/>
    <mergeCell ref="BQ6:BQ7"/>
    <mergeCell ref="AN8:AN10"/>
    <mergeCell ref="AO8:AO10"/>
    <mergeCell ref="AP8:AP10"/>
    <mergeCell ref="AQ8:AQ10"/>
    <mergeCell ref="AR8:AR10"/>
    <mergeCell ref="AS8:AS10"/>
    <mergeCell ref="AT8:AT10"/>
    <mergeCell ref="AU8:AU10"/>
    <mergeCell ref="AV8:AV10"/>
    <mergeCell ref="AW8:AW10"/>
    <mergeCell ref="AX8:AX10"/>
    <mergeCell ref="AY8:AY10"/>
    <mergeCell ref="AZ8:AZ10"/>
    <mergeCell ref="BA8:BA10"/>
    <mergeCell ref="BB8:BB10"/>
    <mergeCell ref="BC8:BC10"/>
    <mergeCell ref="BD8:BD10"/>
    <mergeCell ref="BH6:BH7"/>
    <mergeCell ref="BE8:BE10"/>
    <mergeCell ref="BE6:BE7"/>
    <mergeCell ref="BF6:BF7"/>
    <mergeCell ref="BG6:BG7"/>
    <mergeCell ref="BT6:BT7"/>
    <mergeCell ref="BU6:BU7"/>
    <mergeCell ref="BV6:BV7"/>
    <mergeCell ref="BK8:BK10"/>
    <mergeCell ref="BI6:BI7"/>
    <mergeCell ref="BJ6:BJ7"/>
    <mergeCell ref="BK6:BK7"/>
    <mergeCell ref="BF8:BF10"/>
    <mergeCell ref="BG8:BG10"/>
    <mergeCell ref="BH8:BH10"/>
    <mergeCell ref="BI8:BI10"/>
    <mergeCell ref="BR6:BR7"/>
    <mergeCell ref="BS6:BS7"/>
    <mergeCell ref="AN5:AY5"/>
    <mergeCell ref="AZ5:BK5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C8:C10"/>
    <mergeCell ref="Z8:Z10"/>
    <mergeCell ref="AA8:AA10"/>
    <mergeCell ref="AB8:AB10"/>
    <mergeCell ref="AJ8:AJ10"/>
    <mergeCell ref="AK8:AK10"/>
    <mergeCell ref="AL8:AL10"/>
    <mergeCell ref="AD8:AD10"/>
    <mergeCell ref="AI8:AI10"/>
    <mergeCell ref="Q8:Q10"/>
    <mergeCell ref="R8:R10"/>
    <mergeCell ref="S8:S10"/>
    <mergeCell ref="T8:T10"/>
    <mergeCell ref="U8:U10"/>
    <mergeCell ref="W8:W10"/>
    <mergeCell ref="X8:X10"/>
    <mergeCell ref="Y8:Y10"/>
    <mergeCell ref="P8:P10"/>
    <mergeCell ref="A3:AL3"/>
    <mergeCell ref="A5:A10"/>
    <mergeCell ref="B5:B10"/>
    <mergeCell ref="C5:C7"/>
    <mergeCell ref="D5:D7"/>
    <mergeCell ref="H8:H10"/>
    <mergeCell ref="G5:G7"/>
    <mergeCell ref="H5:AD5"/>
    <mergeCell ref="H6:S6"/>
    <mergeCell ref="AE5:AL5"/>
    <mergeCell ref="T6:U7"/>
    <mergeCell ref="Y6:Z7"/>
    <mergeCell ref="AI6:AI7"/>
    <mergeCell ref="AJ6:AJ7"/>
    <mergeCell ref="AK6:AK7"/>
    <mergeCell ref="AL6:AL7"/>
    <mergeCell ref="AC8:AC10"/>
    <mergeCell ref="AC6:AD7"/>
    <mergeCell ref="AE6:AF7"/>
    <mergeCell ref="AE8:AE10"/>
    <mergeCell ref="AF8:AF10"/>
    <mergeCell ref="J7:K7"/>
    <mergeCell ref="L7:M7"/>
    <mergeCell ref="N7:O7"/>
    <mergeCell ref="P7:Q7"/>
    <mergeCell ref="R7:S7"/>
    <mergeCell ref="AG6:AH7"/>
    <mergeCell ref="AA6:AB7"/>
    <mergeCell ref="O8:O10"/>
    <mergeCell ref="D8:D10"/>
    <mergeCell ref="G8:G10"/>
    <mergeCell ref="I8:I10"/>
    <mergeCell ref="J8:J10"/>
    <mergeCell ref="K8:K10"/>
    <mergeCell ref="L8:L10"/>
    <mergeCell ref="M8:M10"/>
    <mergeCell ref="N8:N10"/>
    <mergeCell ref="AG8:AG10"/>
    <mergeCell ref="AH8:AH10"/>
    <mergeCell ref="V8:V10"/>
    <mergeCell ref="V6:X7"/>
    <mergeCell ref="A12:AL12"/>
    <mergeCell ref="A13:AL13"/>
    <mergeCell ref="A15:B15"/>
    <mergeCell ref="A20:B20"/>
    <mergeCell ref="A16:AL16"/>
    <mergeCell ref="A17:AL17"/>
    <mergeCell ref="CA5:CA10"/>
    <mergeCell ref="CB5:CB10"/>
    <mergeCell ref="CC5:CC10"/>
    <mergeCell ref="CA12:CC12"/>
    <mergeCell ref="BY12:BZ12"/>
    <mergeCell ref="BY5:BY10"/>
    <mergeCell ref="BZ5:BZ10"/>
  </mergeCells>
  <pageMargins left="0.39370078740157483" right="0.19685039370078741" top="1.3779527559055118" bottom="0.31496062992125984" header="0.19685039370078741" footer="0.15748031496062992"/>
  <pageSetup scale="59" fitToHeight="0" orientation="landscape" useFirstPageNumber="1" r:id="rId1"/>
  <headerFooter alignWithMargins="0">
    <oddFooter>&amp;C&amp;"Arial Narrow,обычный"&amp;7&amp;P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view="pageBreakPreview" zoomScale="110" zoomScaleSheetLayoutView="110" workbookViewId="0">
      <selection activeCell="A12" sqref="A12"/>
    </sheetView>
  </sheetViews>
  <sheetFormatPr defaultRowHeight="12.75"/>
  <cols>
    <col min="1" max="1" width="7" customWidth="1"/>
    <col min="2" max="2" width="69" customWidth="1"/>
    <col min="3" max="3" width="16" customWidth="1"/>
    <col min="4" max="4" width="20.83203125" style="83" customWidth="1"/>
    <col min="5" max="5" width="14.6640625" style="114" customWidth="1"/>
    <col min="6" max="6" width="18.1640625" customWidth="1"/>
    <col min="7" max="7" width="11.83203125" customWidth="1"/>
  </cols>
  <sheetData>
    <row r="1" spans="1:19" s="9" customFormat="1" ht="45.75" customHeight="1">
      <c r="A1" s="18"/>
      <c r="B1" s="18"/>
      <c r="C1" s="155" t="s">
        <v>158</v>
      </c>
      <c r="D1" s="155"/>
      <c r="E1" s="155"/>
      <c r="F1" s="155"/>
      <c r="G1" s="116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s="18" customFormat="1" ht="12.75" customHeight="1">
      <c r="A2" s="175" t="s">
        <v>155</v>
      </c>
      <c r="B2" s="175"/>
      <c r="C2" s="175"/>
      <c r="D2" s="175"/>
      <c r="E2" s="175"/>
      <c r="F2" s="175"/>
      <c r="G2" s="67"/>
      <c r="H2" s="67"/>
      <c r="I2" s="67"/>
      <c r="J2" s="67"/>
    </row>
    <row r="3" spans="1:19" s="18" customFormat="1">
      <c r="A3" s="175"/>
      <c r="B3" s="175"/>
      <c r="C3" s="175"/>
      <c r="D3" s="175"/>
      <c r="E3" s="175"/>
      <c r="F3" s="175"/>
      <c r="G3" s="68"/>
      <c r="H3" s="68"/>
      <c r="I3" s="68"/>
      <c r="J3" s="68"/>
    </row>
    <row r="4" spans="1:19" ht="4.5" customHeight="1">
      <c r="A4" s="165"/>
      <c r="B4" s="165"/>
      <c r="C4" s="165"/>
      <c r="D4" s="165"/>
      <c r="E4" s="165"/>
      <c r="F4" s="165"/>
    </row>
    <row r="5" spans="1:19">
      <c r="A5" s="166" t="s">
        <v>94</v>
      </c>
      <c r="B5" s="166" t="s">
        <v>117</v>
      </c>
      <c r="C5" s="173" t="s">
        <v>9</v>
      </c>
      <c r="D5" s="215" t="s">
        <v>58</v>
      </c>
      <c r="E5" s="215" t="s">
        <v>41</v>
      </c>
      <c r="F5" s="166" t="s">
        <v>10</v>
      </c>
    </row>
    <row r="6" spans="1:19" ht="31.5" customHeight="1">
      <c r="A6" s="171"/>
      <c r="B6" s="171"/>
      <c r="C6" s="174"/>
      <c r="D6" s="217"/>
      <c r="E6" s="217"/>
      <c r="F6" s="167"/>
    </row>
    <row r="7" spans="1:19">
      <c r="A7" s="172"/>
      <c r="B7" s="172"/>
      <c r="C7" s="27" t="s">
        <v>11</v>
      </c>
      <c r="D7" s="66" t="s">
        <v>12</v>
      </c>
      <c r="E7" s="66" t="s">
        <v>39</v>
      </c>
      <c r="F7" s="61" t="s">
        <v>13</v>
      </c>
    </row>
    <row r="8" spans="1:19" ht="12.75" customHeight="1">
      <c r="A8" s="81">
        <v>1</v>
      </c>
      <c r="B8" s="81">
        <v>2</v>
      </c>
      <c r="C8" s="84">
        <v>3</v>
      </c>
      <c r="D8" s="66">
        <v>4</v>
      </c>
      <c r="E8" s="66">
        <v>5</v>
      </c>
      <c r="F8" s="61">
        <v>6</v>
      </c>
    </row>
    <row r="9" spans="1:19" ht="12.75" customHeight="1">
      <c r="A9" s="168" t="s">
        <v>136</v>
      </c>
      <c r="B9" s="170"/>
      <c r="C9" s="85">
        <f>SUM(C10:C10)</f>
        <v>531.5</v>
      </c>
      <c r="D9" s="8">
        <f>SUM(D10:D10)</f>
        <v>15</v>
      </c>
      <c r="E9" s="66">
        <f>SUM(E10:E10)</f>
        <v>1</v>
      </c>
      <c r="F9" s="82">
        <f>SUM(F10:F10)</f>
        <v>1777682.4</v>
      </c>
    </row>
    <row r="10" spans="1:19" ht="12.75" customHeight="1">
      <c r="A10" s="24">
        <v>1</v>
      </c>
      <c r="B10" s="80" t="s">
        <v>65</v>
      </c>
      <c r="C10" s="82">
        <f>'Приложение 1.1'!I13</f>
        <v>531.5</v>
      </c>
      <c r="D10" s="8">
        <f>'Приложение 1.1'!K13</f>
        <v>15</v>
      </c>
      <c r="E10" s="66">
        <v>1</v>
      </c>
      <c r="F10" s="82">
        <f>'Приложение 1.1'!L13</f>
        <v>1777682.4</v>
      </c>
    </row>
    <row r="11" spans="1:19" ht="12.75" customHeight="1">
      <c r="A11" s="168" t="s">
        <v>135</v>
      </c>
      <c r="B11" s="170"/>
      <c r="C11" s="85">
        <f>SUM(C12:C12)</f>
        <v>1044.9000000000001</v>
      </c>
      <c r="D11" s="8">
        <f>SUM(D12:D12)</f>
        <v>40</v>
      </c>
      <c r="E11" s="66">
        <f>SUM(E12:E12)</f>
        <v>2</v>
      </c>
      <c r="F11" s="82">
        <f>SUM(F12:F12)</f>
        <v>3872192.74</v>
      </c>
    </row>
    <row r="12" spans="1:19" ht="12.75" customHeight="1">
      <c r="A12" s="24">
        <v>1</v>
      </c>
      <c r="B12" s="80" t="s">
        <v>65</v>
      </c>
      <c r="C12" s="82">
        <f>'Приложение 1.1'!I18</f>
        <v>1044.9000000000001</v>
      </c>
      <c r="D12" s="8">
        <f>'Приложение 1.1'!K18</f>
        <v>40</v>
      </c>
      <c r="E12" s="66">
        <v>2</v>
      </c>
      <c r="F12" s="82">
        <f>'Приложение 1.1'!L18</f>
        <v>3872192.74</v>
      </c>
    </row>
  </sheetData>
  <mergeCells count="12">
    <mergeCell ref="H1:S1"/>
    <mergeCell ref="C1:F1"/>
    <mergeCell ref="A2:F3"/>
    <mergeCell ref="A11:B11"/>
    <mergeCell ref="A9:B9"/>
    <mergeCell ref="F5:F6"/>
    <mergeCell ref="A4:F4"/>
    <mergeCell ref="A5:A7"/>
    <mergeCell ref="B5:B7"/>
    <mergeCell ref="C5:C6"/>
    <mergeCell ref="D5:D6"/>
    <mergeCell ref="E5:E6"/>
  </mergeCells>
  <pageMargins left="0.74803149606299213" right="0.19685039370078741" top="1.3779527559055118" bottom="0.31496062992125984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RePack by SPecialiST</cp:lastModifiedBy>
  <cp:lastPrinted>2018-07-27T08:35:35Z</cp:lastPrinted>
  <dcterms:created xsi:type="dcterms:W3CDTF">2014-06-23T04:55:08Z</dcterms:created>
  <dcterms:modified xsi:type="dcterms:W3CDTF">2018-07-27T08:38:17Z</dcterms:modified>
</cp:coreProperties>
</file>